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Unidades compartidas\CDS-CC\CI22.22_CVU_PE Ruta 6 Tramo 329-R26\4.Informes\Proyecto Ejecutivo\PER6-SE-01-Memoria Señalización y Defensas\"/>
    </mc:Choice>
  </mc:AlternateContent>
  <xr:revisionPtr revIDLastSave="0" documentId="13_ncr:1_{7BD9C4D3-B372-490B-9442-7D7F9CBEBB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la MTOP" sheetId="1" r:id="rId1"/>
  </sheets>
  <calcPr calcId="191029"/>
  <extLst>
    <ext uri="GoogleSheetsCustomDataVersion1">
      <go:sheetsCustomData xmlns:go="http://customooxmlschemas.google.com/" r:id="rId5" roundtripDataSignature="AMtx7mizkQdMrVdX3OtOnFMXT1sLYR3sLQ=="/>
    </ext>
  </extLst>
</workbook>
</file>

<file path=xl/calcChain.xml><?xml version="1.0" encoding="utf-8"?>
<calcChain xmlns="http://schemas.openxmlformats.org/spreadsheetml/2006/main">
  <c r="F130" i="1" l="1"/>
  <c r="F122" i="1"/>
  <c r="F136" i="1"/>
  <c r="C136" i="1"/>
  <c r="F134" i="1"/>
  <c r="C134" i="1"/>
  <c r="F132" i="1"/>
  <c r="C132" i="1"/>
  <c r="C130" i="1"/>
  <c r="G128" i="1"/>
  <c r="F128" i="1"/>
  <c r="C128" i="1"/>
  <c r="F126" i="1"/>
  <c r="C126" i="1"/>
  <c r="F124" i="1"/>
  <c r="C124" i="1"/>
  <c r="G122" i="1"/>
  <c r="AJ122" i="1" s="1"/>
  <c r="C122" i="1"/>
  <c r="F120" i="1"/>
  <c r="C120" i="1"/>
  <c r="F118" i="1"/>
  <c r="C118" i="1"/>
  <c r="F116" i="1"/>
  <c r="C116" i="1"/>
  <c r="F114" i="1"/>
  <c r="C114" i="1"/>
  <c r="F112" i="1"/>
  <c r="C112" i="1"/>
  <c r="F110" i="1"/>
  <c r="C110" i="1"/>
  <c r="F108" i="1"/>
  <c r="C108" i="1"/>
  <c r="F106" i="1"/>
  <c r="C106" i="1"/>
  <c r="F104" i="1"/>
  <c r="C104" i="1"/>
  <c r="F102" i="1"/>
  <c r="C102" i="1"/>
  <c r="F100" i="1"/>
  <c r="C100" i="1"/>
  <c r="F98" i="1"/>
  <c r="C98" i="1"/>
  <c r="F96" i="1"/>
  <c r="C96" i="1"/>
  <c r="F94" i="1"/>
  <c r="C94" i="1"/>
  <c r="F92" i="1"/>
  <c r="C92" i="1"/>
  <c r="F90" i="1"/>
  <c r="C90" i="1"/>
  <c r="AK88" i="1"/>
  <c r="X88" i="1"/>
  <c r="Y88" i="1" s="1"/>
  <c r="F88" i="1"/>
  <c r="C88" i="1"/>
  <c r="F86" i="1"/>
  <c r="C86" i="1"/>
  <c r="F84" i="1"/>
  <c r="C84" i="1"/>
  <c r="AJ128" i="1"/>
  <c r="X128" i="1"/>
  <c r="Y128" i="1" s="1"/>
  <c r="X122" i="1"/>
  <c r="Y122" i="1" s="1"/>
  <c r="X121" i="1"/>
  <c r="Y121" i="1" s="1"/>
  <c r="AJ118" i="1"/>
  <c r="X118" i="1"/>
  <c r="Y118" i="1" s="1"/>
  <c r="X117" i="1"/>
  <c r="Y117" i="1" s="1"/>
  <c r="X113" i="1"/>
  <c r="Y113" i="1" s="1"/>
  <c r="AJ104" i="1"/>
  <c r="X104" i="1"/>
  <c r="Y104" i="1" s="1"/>
  <c r="AJ102" i="1"/>
  <c r="X102" i="1"/>
  <c r="Y102" i="1" s="1"/>
  <c r="X101" i="1"/>
  <c r="Y101" i="1" s="1"/>
  <c r="X87" i="1"/>
  <c r="Y87" i="1" s="1"/>
  <c r="AJ86" i="1"/>
  <c r="X86" i="1"/>
  <c r="Y86" i="1" s="1"/>
  <c r="X85" i="1"/>
  <c r="Y85" i="1" s="1"/>
  <c r="AJ82" i="1"/>
  <c r="X82" i="1"/>
  <c r="Y82" i="1" s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F82" i="1"/>
  <c r="C82" i="1"/>
  <c r="Q136" i="1"/>
  <c r="P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P129" i="1"/>
  <c r="Q128" i="1"/>
  <c r="P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P105" i="1"/>
  <c r="Q104" i="1"/>
  <c r="P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P89" i="1"/>
  <c r="Q88" i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AJ66" i="1"/>
  <c r="AJ70" i="1"/>
  <c r="AJ72" i="1"/>
  <c r="X79" i="1"/>
  <c r="Y79" i="1" s="1"/>
  <c r="AA79" i="1" s="1"/>
  <c r="AI79" i="1" s="1"/>
  <c r="S80" i="1"/>
  <c r="Q80" i="1"/>
  <c r="P80" i="1"/>
  <c r="F80" i="1"/>
  <c r="C80" i="1"/>
  <c r="Q78" i="1"/>
  <c r="P78" i="1"/>
  <c r="G78" i="1"/>
  <c r="F78" i="1"/>
  <c r="C78" i="1"/>
  <c r="Q76" i="1"/>
  <c r="P76" i="1"/>
  <c r="F76" i="1"/>
  <c r="C76" i="1"/>
  <c r="Q74" i="1"/>
  <c r="P74" i="1"/>
  <c r="G74" i="1"/>
  <c r="F74" i="1"/>
  <c r="C74" i="1"/>
  <c r="F83" i="1"/>
  <c r="F85" i="1"/>
  <c r="F87" i="1"/>
  <c r="F89" i="1"/>
  <c r="F91" i="1"/>
  <c r="F93" i="1"/>
  <c r="F95" i="1"/>
  <c r="F97" i="1"/>
  <c r="F99" i="1"/>
  <c r="F101" i="1"/>
  <c r="F103" i="1"/>
  <c r="F105" i="1"/>
  <c r="F107" i="1"/>
  <c r="F109" i="1"/>
  <c r="F111" i="1"/>
  <c r="F113" i="1"/>
  <c r="F115" i="1"/>
  <c r="F117" i="1"/>
  <c r="F119" i="1"/>
  <c r="F121" i="1"/>
  <c r="F123" i="1"/>
  <c r="F125" i="1"/>
  <c r="F127" i="1"/>
  <c r="F129" i="1"/>
  <c r="F131" i="1"/>
  <c r="F133" i="1"/>
  <c r="F135" i="1"/>
  <c r="F81" i="1"/>
  <c r="F79" i="1"/>
  <c r="F77" i="1"/>
  <c r="F75" i="1"/>
  <c r="F73" i="1"/>
  <c r="F72" i="1"/>
  <c r="F71" i="1"/>
  <c r="F70" i="1"/>
  <c r="F69" i="1"/>
  <c r="C72" i="1"/>
  <c r="Q79" i="1"/>
  <c r="P79" i="1"/>
  <c r="Q77" i="1"/>
  <c r="P77" i="1"/>
  <c r="Q75" i="1"/>
  <c r="P75" i="1"/>
  <c r="Q73" i="1"/>
  <c r="P73" i="1"/>
  <c r="Q72" i="1"/>
  <c r="P72" i="1"/>
  <c r="Q71" i="1"/>
  <c r="P71" i="1"/>
  <c r="S79" i="1"/>
  <c r="S78" i="1"/>
  <c r="S77" i="1"/>
  <c r="S76" i="1"/>
  <c r="S75" i="1"/>
  <c r="S74" i="1"/>
  <c r="S73" i="1"/>
  <c r="S72" i="1"/>
  <c r="S71" i="1"/>
  <c r="AJ76" i="1"/>
  <c r="X76" i="1"/>
  <c r="Y76" i="1" s="1"/>
  <c r="X75" i="1"/>
  <c r="Y75" i="1" s="1"/>
  <c r="AA75" i="1" s="1"/>
  <c r="AI75" i="1" s="1"/>
  <c r="X72" i="1"/>
  <c r="Y72" i="1" s="1"/>
  <c r="X71" i="1"/>
  <c r="Y71" i="1" s="1"/>
  <c r="AA71" i="1" s="1"/>
  <c r="AI71" i="1" s="1"/>
  <c r="X70" i="1"/>
  <c r="Y70" i="1" s="1"/>
  <c r="X69" i="1"/>
  <c r="Y69" i="1" s="1"/>
  <c r="AA69" i="1" s="1"/>
  <c r="AI69" i="1" s="1"/>
  <c r="S70" i="1"/>
  <c r="S69" i="1"/>
  <c r="Q70" i="1"/>
  <c r="P70" i="1"/>
  <c r="Q69" i="1"/>
  <c r="P69" i="1"/>
  <c r="C70" i="1"/>
  <c r="X68" i="1"/>
  <c r="Y68" i="1" s="1"/>
  <c r="X67" i="1"/>
  <c r="Y67" i="1" s="1"/>
  <c r="S68" i="1"/>
  <c r="S67" i="1"/>
  <c r="Q68" i="1"/>
  <c r="P68" i="1"/>
  <c r="Q67" i="1"/>
  <c r="P67" i="1"/>
  <c r="G68" i="1"/>
  <c r="AJ68" i="1" s="1"/>
  <c r="F68" i="1"/>
  <c r="C68" i="1"/>
  <c r="S66" i="1"/>
  <c r="S65" i="1"/>
  <c r="Q66" i="1"/>
  <c r="P66" i="1"/>
  <c r="Q65" i="1"/>
  <c r="P65" i="1"/>
  <c r="X66" i="1"/>
  <c r="Y66" i="1" s="1"/>
  <c r="F66" i="1"/>
  <c r="C66" i="1"/>
  <c r="S64" i="1"/>
  <c r="S63" i="1"/>
  <c r="Q64" i="1"/>
  <c r="P64" i="1"/>
  <c r="Q63" i="1"/>
  <c r="P63" i="1"/>
  <c r="F64" i="1"/>
  <c r="C64" i="1"/>
  <c r="S62" i="1"/>
  <c r="F62" i="1"/>
  <c r="S61" i="1"/>
  <c r="P62" i="1"/>
  <c r="Q62" i="1"/>
  <c r="Q61" i="1"/>
  <c r="P61" i="1"/>
  <c r="C62" i="1"/>
  <c r="AK60" i="1"/>
  <c r="AJ60" i="1"/>
  <c r="AE60" i="1"/>
  <c r="AA60" i="1"/>
  <c r="AK59" i="1"/>
  <c r="AJ59" i="1"/>
  <c r="AE59" i="1"/>
  <c r="AA59" i="1"/>
  <c r="AK58" i="1"/>
  <c r="AJ58" i="1"/>
  <c r="AE58" i="1"/>
  <c r="AA58" i="1"/>
  <c r="AK57" i="1"/>
  <c r="AJ57" i="1"/>
  <c r="AE57" i="1"/>
  <c r="AA57" i="1"/>
  <c r="AK56" i="1"/>
  <c r="AJ56" i="1"/>
  <c r="AE56" i="1"/>
  <c r="AA56" i="1"/>
  <c r="AK55" i="1"/>
  <c r="AJ55" i="1"/>
  <c r="AE55" i="1"/>
  <c r="AA55" i="1"/>
  <c r="AK22" i="1"/>
  <c r="AJ22" i="1"/>
  <c r="AE22" i="1"/>
  <c r="AA22" i="1"/>
  <c r="AK21" i="1"/>
  <c r="AJ21" i="1"/>
  <c r="AE21" i="1"/>
  <c r="AA21" i="1"/>
  <c r="AK20" i="1"/>
  <c r="AJ20" i="1"/>
  <c r="AE20" i="1"/>
  <c r="AA20" i="1"/>
  <c r="AK19" i="1"/>
  <c r="AJ19" i="1"/>
  <c r="AE19" i="1"/>
  <c r="AA19" i="1"/>
  <c r="AK54" i="1"/>
  <c r="AJ54" i="1"/>
  <c r="AE54" i="1"/>
  <c r="AA54" i="1"/>
  <c r="AK53" i="1"/>
  <c r="AJ53" i="1"/>
  <c r="AE53" i="1"/>
  <c r="AA53" i="1"/>
  <c r="AK52" i="1"/>
  <c r="AJ52" i="1"/>
  <c r="AE52" i="1"/>
  <c r="AA52" i="1"/>
  <c r="AK51" i="1"/>
  <c r="AJ51" i="1"/>
  <c r="AE51" i="1"/>
  <c r="AA51" i="1"/>
  <c r="AK50" i="1"/>
  <c r="AJ50" i="1"/>
  <c r="AE50" i="1"/>
  <c r="AA50" i="1"/>
  <c r="AK49" i="1"/>
  <c r="AJ49" i="1"/>
  <c r="AE49" i="1"/>
  <c r="AA49" i="1"/>
  <c r="AK48" i="1"/>
  <c r="AJ48" i="1"/>
  <c r="AE48" i="1"/>
  <c r="AA48" i="1"/>
  <c r="AK47" i="1"/>
  <c r="AJ47" i="1"/>
  <c r="AE47" i="1"/>
  <c r="AA47" i="1"/>
  <c r="AK46" i="1"/>
  <c r="AJ46" i="1"/>
  <c r="AE46" i="1"/>
  <c r="AA46" i="1"/>
  <c r="AK45" i="1"/>
  <c r="AJ45" i="1"/>
  <c r="AE45" i="1"/>
  <c r="AA45" i="1"/>
  <c r="AK44" i="1"/>
  <c r="AJ44" i="1"/>
  <c r="AE44" i="1"/>
  <c r="AA44" i="1"/>
  <c r="AK43" i="1"/>
  <c r="AJ43" i="1"/>
  <c r="AE43" i="1"/>
  <c r="AA43" i="1"/>
  <c r="AK42" i="1"/>
  <c r="AJ42" i="1"/>
  <c r="AE42" i="1"/>
  <c r="AA42" i="1"/>
  <c r="AK41" i="1"/>
  <c r="AJ41" i="1"/>
  <c r="AE41" i="1"/>
  <c r="AA41" i="1"/>
  <c r="AK40" i="1"/>
  <c r="AJ40" i="1"/>
  <c r="AE40" i="1"/>
  <c r="AA40" i="1"/>
  <c r="AK39" i="1"/>
  <c r="AJ39" i="1"/>
  <c r="AE39" i="1"/>
  <c r="AA39" i="1"/>
  <c r="AK38" i="1"/>
  <c r="AJ38" i="1"/>
  <c r="AE38" i="1"/>
  <c r="AA38" i="1"/>
  <c r="AK37" i="1"/>
  <c r="AJ37" i="1"/>
  <c r="AE37" i="1"/>
  <c r="AA37" i="1"/>
  <c r="AK36" i="1"/>
  <c r="AJ36" i="1"/>
  <c r="AE36" i="1"/>
  <c r="AA36" i="1"/>
  <c r="AK35" i="1"/>
  <c r="AJ35" i="1"/>
  <c r="AE35" i="1"/>
  <c r="AA35" i="1"/>
  <c r="AK34" i="1"/>
  <c r="AJ34" i="1"/>
  <c r="AE34" i="1"/>
  <c r="AA34" i="1"/>
  <c r="AK33" i="1"/>
  <c r="AJ33" i="1"/>
  <c r="AE33" i="1"/>
  <c r="AA33" i="1"/>
  <c r="AK32" i="1"/>
  <c r="AJ32" i="1"/>
  <c r="AE32" i="1"/>
  <c r="AA32" i="1"/>
  <c r="AK31" i="1"/>
  <c r="AJ31" i="1"/>
  <c r="AE31" i="1"/>
  <c r="AA31" i="1"/>
  <c r="AK30" i="1"/>
  <c r="AJ30" i="1"/>
  <c r="AE30" i="1"/>
  <c r="AA30" i="1"/>
  <c r="AK29" i="1"/>
  <c r="AJ29" i="1"/>
  <c r="AE29" i="1"/>
  <c r="AA29" i="1"/>
  <c r="AK28" i="1"/>
  <c r="AJ28" i="1"/>
  <c r="AE28" i="1"/>
  <c r="AA28" i="1"/>
  <c r="AK27" i="1"/>
  <c r="AJ27" i="1"/>
  <c r="AE27" i="1"/>
  <c r="AA27" i="1"/>
  <c r="AK26" i="1"/>
  <c r="AJ26" i="1"/>
  <c r="AE26" i="1"/>
  <c r="AA26" i="1"/>
  <c r="AK25" i="1"/>
  <c r="AJ25" i="1"/>
  <c r="AE25" i="1"/>
  <c r="AA25" i="1"/>
  <c r="AK24" i="1"/>
  <c r="AJ24" i="1"/>
  <c r="AE24" i="1"/>
  <c r="AA24" i="1"/>
  <c r="AK23" i="1"/>
  <c r="AJ23" i="1"/>
  <c r="AE23" i="1"/>
  <c r="AA23" i="1"/>
  <c r="AK18" i="1"/>
  <c r="AJ18" i="1"/>
  <c r="AE18" i="1"/>
  <c r="AA18" i="1"/>
  <c r="AK17" i="1"/>
  <c r="AJ17" i="1"/>
  <c r="AE17" i="1"/>
  <c r="AA17" i="1"/>
  <c r="AJ12" i="1"/>
  <c r="AJ16" i="1"/>
  <c r="AK15" i="1"/>
  <c r="AJ15" i="1"/>
  <c r="AJ14" i="1"/>
  <c r="AJ13" i="1"/>
  <c r="AK13" i="1"/>
  <c r="AJ11" i="1"/>
  <c r="G127" i="1"/>
  <c r="G121" i="1"/>
  <c r="G77" i="1"/>
  <c r="G73" i="1"/>
  <c r="G67" i="1"/>
  <c r="C85" i="1"/>
  <c r="AK85" i="1" s="1"/>
  <c r="C87" i="1"/>
  <c r="AK87" i="1" s="1"/>
  <c r="C89" i="1"/>
  <c r="C91" i="1"/>
  <c r="C93" i="1"/>
  <c r="C95" i="1"/>
  <c r="C97" i="1"/>
  <c r="C99" i="1"/>
  <c r="C101" i="1"/>
  <c r="AK101" i="1" s="1"/>
  <c r="C103" i="1"/>
  <c r="C105" i="1"/>
  <c r="C107" i="1"/>
  <c r="C109" i="1"/>
  <c r="C111" i="1"/>
  <c r="C113" i="1"/>
  <c r="AK113" i="1" s="1"/>
  <c r="C115" i="1"/>
  <c r="C117" i="1"/>
  <c r="AK117" i="1" s="1"/>
  <c r="C119" i="1"/>
  <c r="C121" i="1"/>
  <c r="C123" i="1"/>
  <c r="C125" i="1"/>
  <c r="C127" i="1"/>
  <c r="C129" i="1"/>
  <c r="C131" i="1"/>
  <c r="C133" i="1"/>
  <c r="C135" i="1"/>
  <c r="C79" i="1"/>
  <c r="AK79" i="1" s="1"/>
  <c r="C81" i="1"/>
  <c r="C83" i="1"/>
  <c r="C61" i="1"/>
  <c r="C63" i="1"/>
  <c r="C65" i="1"/>
  <c r="AK65" i="1" s="1"/>
  <c r="C67" i="1"/>
  <c r="C69" i="1"/>
  <c r="AK69" i="1" s="1"/>
  <c r="C71" i="1"/>
  <c r="AK71" i="1" s="1"/>
  <c r="C73" i="1"/>
  <c r="C75" i="1"/>
  <c r="AK75" i="1" s="1"/>
  <c r="C77" i="1"/>
  <c r="F67" i="1"/>
  <c r="X65" i="1"/>
  <c r="Y65" i="1" s="1"/>
  <c r="AJ65" i="1" s="1"/>
  <c r="F65" i="1"/>
  <c r="F63" i="1"/>
  <c r="F61" i="1"/>
  <c r="T6" i="1"/>
  <c r="D6" i="1"/>
  <c r="AA122" i="1" l="1"/>
  <c r="AI122" i="1" s="1"/>
  <c r="AJ88" i="1"/>
  <c r="AB88" i="1" s="1"/>
  <c r="AA88" i="1"/>
  <c r="AI88" i="1" s="1"/>
  <c r="AK121" i="1"/>
  <c r="AJ121" i="1"/>
  <c r="AA121" i="1"/>
  <c r="AI121" i="1" s="1"/>
  <c r="AK128" i="1"/>
  <c r="AA128" i="1"/>
  <c r="AI128" i="1" s="1"/>
  <c r="AK122" i="1"/>
  <c r="AA118" i="1"/>
  <c r="AI118" i="1" s="1"/>
  <c r="AK118" i="1"/>
  <c r="AA113" i="1"/>
  <c r="AI113" i="1" s="1"/>
  <c r="AJ113" i="1"/>
  <c r="AA117" i="1"/>
  <c r="AI117" i="1" s="1"/>
  <c r="AJ117" i="1"/>
  <c r="AB117" i="1" s="1"/>
  <c r="AJ101" i="1"/>
  <c r="AA101" i="1"/>
  <c r="AI101" i="1" s="1"/>
  <c r="AK102" i="1"/>
  <c r="AA102" i="1"/>
  <c r="AI102" i="1" s="1"/>
  <c r="AK104" i="1"/>
  <c r="AA104" i="1"/>
  <c r="AI104" i="1" s="1"/>
  <c r="AA86" i="1"/>
  <c r="AI86" i="1" s="1"/>
  <c r="AK86" i="1"/>
  <c r="AJ87" i="1"/>
  <c r="AB87" i="1" s="1"/>
  <c r="AA87" i="1"/>
  <c r="AI87" i="1" s="1"/>
  <c r="AJ85" i="1"/>
  <c r="AA85" i="1"/>
  <c r="AI85" i="1" s="1"/>
  <c r="AK82" i="1"/>
  <c r="AA82" i="1"/>
  <c r="AI82" i="1" s="1"/>
  <c r="AK70" i="1"/>
  <c r="AJ67" i="1"/>
  <c r="AB67" i="1" s="1"/>
  <c r="AK67" i="1"/>
  <c r="AK72" i="1"/>
  <c r="AJ69" i="1"/>
  <c r="AB69" i="1" s="1"/>
  <c r="AK68" i="1"/>
  <c r="AB68" i="1" s="1"/>
  <c r="AK66" i="1"/>
  <c r="AJ79" i="1"/>
  <c r="AB79" i="1" s="1"/>
  <c r="AJ75" i="1"/>
  <c r="AJ71" i="1"/>
  <c r="AA67" i="1"/>
  <c r="AI67" i="1" s="1"/>
  <c r="AA68" i="1"/>
  <c r="AI68" i="1" s="1"/>
  <c r="AK76" i="1"/>
  <c r="AA76" i="1"/>
  <c r="AI76" i="1" s="1"/>
  <c r="AA72" i="1"/>
  <c r="AI72" i="1" s="1"/>
  <c r="AA70" i="1"/>
  <c r="AI70" i="1" s="1"/>
  <c r="AA66" i="1"/>
  <c r="AI66" i="1" s="1"/>
  <c r="AB22" i="1"/>
  <c r="AB56" i="1"/>
  <c r="AB59" i="1"/>
  <c r="AB58" i="1"/>
  <c r="AB57" i="1"/>
  <c r="AB52" i="1"/>
  <c r="AB54" i="1"/>
  <c r="AB60" i="1"/>
  <c r="AB55" i="1"/>
  <c r="AB31" i="1"/>
  <c r="AB47" i="1"/>
  <c r="AB43" i="1"/>
  <c r="AB50" i="1"/>
  <c r="AB32" i="1"/>
  <c r="AB44" i="1"/>
  <c r="AB48" i="1"/>
  <c r="AB21" i="1"/>
  <c r="AB49" i="1"/>
  <c r="AB19" i="1"/>
  <c r="AB20" i="1"/>
  <c r="AB53" i="1"/>
  <c r="AB18" i="1"/>
  <c r="AB46" i="1"/>
  <c r="AB51" i="1"/>
  <c r="AB45" i="1"/>
  <c r="AB40" i="1"/>
  <c r="AB42" i="1"/>
  <c r="AB41" i="1"/>
  <c r="AB39" i="1"/>
  <c r="AB24" i="1"/>
  <c r="AB38" i="1"/>
  <c r="AB37" i="1"/>
  <c r="AB36" i="1"/>
  <c r="AB34" i="1"/>
  <c r="AB30" i="1"/>
  <c r="AB29" i="1"/>
  <c r="AB35" i="1"/>
  <c r="AB33" i="1"/>
  <c r="AB27" i="1"/>
  <c r="AB28" i="1"/>
  <c r="AB26" i="1"/>
  <c r="AB25" i="1"/>
  <c r="AB23" i="1"/>
  <c r="AB17" i="1"/>
  <c r="AE14" i="1"/>
  <c r="AK14" i="1"/>
  <c r="AB14" i="1" s="1"/>
  <c r="AB13" i="1"/>
  <c r="AA11" i="1"/>
  <c r="AK11" i="1"/>
  <c r="AE11" i="1"/>
  <c r="AA13" i="1"/>
  <c r="AE13" i="1"/>
  <c r="AE15" i="1"/>
  <c r="AA15" i="1"/>
  <c r="AK12" i="1"/>
  <c r="AB12" i="1" s="1"/>
  <c r="AK16" i="1"/>
  <c r="AB16" i="1" s="1"/>
  <c r="AA12" i="1"/>
  <c r="AE12" i="1"/>
  <c r="AE16" i="1"/>
  <c r="AA16" i="1"/>
  <c r="AB15" i="1"/>
  <c r="AA14" i="1"/>
  <c r="AB65" i="1"/>
  <c r="AA65" i="1"/>
  <c r="AI65" i="1" s="1"/>
  <c r="AB121" i="1" l="1"/>
  <c r="AB113" i="1"/>
  <c r="AB101" i="1"/>
  <c r="AB128" i="1"/>
  <c r="AB122" i="1"/>
  <c r="AB118" i="1"/>
  <c r="AB104" i="1"/>
  <c r="AB102" i="1"/>
  <c r="AB86" i="1"/>
  <c r="AB85" i="1"/>
  <c r="AB82" i="1"/>
  <c r="AB66" i="1"/>
  <c r="AB75" i="1"/>
  <c r="AB76" i="1"/>
  <c r="AB72" i="1"/>
  <c r="AB71" i="1"/>
  <c r="AB70" i="1"/>
  <c r="AB11" i="1"/>
</calcChain>
</file>

<file path=xl/sharedStrings.xml><?xml version="1.0" encoding="utf-8"?>
<sst xmlns="http://schemas.openxmlformats.org/spreadsheetml/2006/main" count="1837" uniqueCount="93">
  <si>
    <t>PROYECTO DE COLOCACIÓN DE SISTEMAS DE DEFENSAS METÁLICAS</t>
  </si>
  <si>
    <t xml:space="preserve">Proyecto: </t>
  </si>
  <si>
    <t>Fecha entrega:</t>
  </si>
  <si>
    <t>Indentificación del obstáculo</t>
  </si>
  <si>
    <t>Datos</t>
  </si>
  <si>
    <t>Longitudes requeridas</t>
  </si>
  <si>
    <t>Pr de Proyecto long efectiva</t>
  </si>
  <si>
    <t>Progresivas</t>
  </si>
  <si>
    <t>¿+ o -?</t>
  </si>
  <si>
    <t>Tipo Obstáculo</t>
  </si>
  <si>
    <t>Distancia borde de calzada - obstáculo</t>
  </si>
  <si>
    <t>Longitud de obstáculo (m)</t>
  </si>
  <si>
    <t>Velocidad de diseño (km/h)</t>
  </si>
  <si>
    <t>TPDA (vpd)</t>
  </si>
  <si>
    <t>Radio de Curvatura</t>
  </si>
  <si>
    <t>Pendiente carril</t>
  </si>
  <si>
    <t>Pendiente carril sentido opuesto</t>
  </si>
  <si>
    <t>ZLN, mín sentido tránsito, tramo recto</t>
  </si>
  <si>
    <t>ZLN, en sentido opuesto al tránsito, tramo recto</t>
  </si>
  <si>
    <t>kc</t>
  </si>
  <si>
    <t>ZLN, mín*kc sentido del tránsito</t>
  </si>
  <si>
    <t>ZLN, mín*kc sentido opuesto al tránsito</t>
  </si>
  <si>
    <t>La (m)</t>
  </si>
  <si>
    <t>La_carril sentido opuesto (m)</t>
  </si>
  <si>
    <t>L2 (m)</t>
  </si>
  <si>
    <t>L2_carril sentido opuesto (m)</t>
  </si>
  <si>
    <t>Tipo de defensa</t>
  </si>
  <si>
    <t>Lr (m)</t>
  </si>
  <si>
    <t>X1 (m) Longitud necesaria</t>
  </si>
  <si>
    <t>X1 (m) adoptada</t>
  </si>
  <si>
    <t>X2 (m) Longitud necesaria carril sentido opuesto</t>
  </si>
  <si>
    <t>Longitud total sin terminales (m)</t>
  </si>
  <si>
    <t>Longitud total sin terminales (m) adoptada</t>
  </si>
  <si>
    <t>Terminal sentido del tránsito</t>
  </si>
  <si>
    <t>Longitud terminal sentido del tránsito (m)</t>
  </si>
  <si>
    <t>Transición rigidez terminal defensa</t>
  </si>
  <si>
    <t>Módulo final</t>
  </si>
  <si>
    <t>Terminal sentido opuesto al tránsito</t>
  </si>
  <si>
    <t>Longitud terminal sentido opuesto del tránsito (m)</t>
  </si>
  <si>
    <t>Long total + terminales - Totales (m)</t>
  </si>
  <si>
    <t>Pr Inicio</t>
  </si>
  <si>
    <t>Pr Fin</t>
  </si>
  <si>
    <t>Inicial</t>
  </si>
  <si>
    <t>Final</t>
  </si>
  <si>
    <t>NA</t>
  </si>
  <si>
    <t>H1W5A</t>
  </si>
  <si>
    <t>T. absorción TL3</t>
  </si>
  <si>
    <t>A definir</t>
  </si>
  <si>
    <t>RUTA 6</t>
  </si>
  <si>
    <t>ALCANTARILLA T5-2 Tipo Z  -  1 -Ø 800</t>
  </si>
  <si>
    <t>ALCANTARILLA T5-3 Tipo Z  -  1 -Ø 800</t>
  </si>
  <si>
    <t>ALCANTARILLA T5-4 Tipo H - 2  -  1000 X 1000</t>
  </si>
  <si>
    <t>ALCANTARILLA T5-5 Tipo H - 3  -  750 X 750</t>
  </si>
  <si>
    <t>ALCANTARILLA T5-6 Tipo Z  -  2 -Ø 1000</t>
  </si>
  <si>
    <t>ALCANTARILLA T5-7 Tipo H - 2  -  1000 X 1000</t>
  </si>
  <si>
    <t>ALCANTARILLA T5-8 Tipo H - 3  -  1000 X 1500</t>
  </si>
  <si>
    <t>ALCANTARILLA T5-9 Tipo Z  -  3 -Ø 1000</t>
  </si>
  <si>
    <t>ALCANTARILLA T5-10 Tipo H - 2  -  1000 X 1500</t>
  </si>
  <si>
    <t>ALCANTARILLA T6-6´ Tipo Z  -  1 -Ø 800</t>
  </si>
  <si>
    <t>ALCANTARILLA T6-7 Tipo Z  -  1 -Ø 800</t>
  </si>
  <si>
    <t>ALCANTARILLA T7-1 Tipo Z  -  1 -Ø 800</t>
  </si>
  <si>
    <t>ALCANTARILLA T7-3 Tipo H - 2  -  1500 X 1500</t>
  </si>
  <si>
    <t>ALCANTARILLA T7-4 Tipo Z  -  1 -Ø 1000</t>
  </si>
  <si>
    <t>ALCANTARILLA T7-5 Tipo Z  -  2 -Ø 800</t>
  </si>
  <si>
    <t>ALCANTARILLA T7-6 Tipo Z  -  1 -Ø 800</t>
  </si>
  <si>
    <t>ALCANTARILLA T7-7 Tipo Z  -  2 -Ø 600</t>
  </si>
  <si>
    <t>ALCANTARILLA T7-8 Tipo Z  -  1 -Ø 800</t>
  </si>
  <si>
    <t>ALCANTARILLA T7-9 Tipo Z  -  1 -Ø 800</t>
  </si>
  <si>
    <t>ALCANTARILLA T7-10 Tipo Z  -  3 -Ø 1000</t>
  </si>
  <si>
    <t>ALCANTARILLA T7-11 Tipo Z  -  2 -Ø 600</t>
  </si>
  <si>
    <t>ALCANTARILLA T7-12 Tipo Z  -  1 -Ø 800</t>
  </si>
  <si>
    <t>ALCANTARILLA T7-13 Tipo Z  -  2 -Ø 600</t>
  </si>
  <si>
    <t>ALCANTARILLA T7-14 Tipo Z  -  3 -Ø 1000</t>
  </si>
  <si>
    <t>ALCANTARILLA T7-15 Tipo Z  -  2 -Ø 800</t>
  </si>
  <si>
    <t>ALCANTARILLA T7-16 Tipo Z  -  2 -Ø 800</t>
  </si>
  <si>
    <t>ALCANTARILLA T7-17 Tipo Z  -  2 -Ø 800</t>
  </si>
  <si>
    <t>ALCANTARILLA T7-18 Tipo Z  -  2 -Ø 800</t>
  </si>
  <si>
    <t>ALCANTARILLA T7-19 Tipo Z  -  1 -Ø 1000</t>
  </si>
  <si>
    <t>ALCANTARILLA T7-20 Tipo Z  -  1 -Ø 800</t>
  </si>
  <si>
    <t>ALCANTARILLA T7-21 Tipo H - 5  -  1750 X 1750</t>
  </si>
  <si>
    <t>ALCANTARILLA T7-22 Tipo Z  -  3 -Ø 600</t>
  </si>
  <si>
    <t>ALCANTARILLA T7-23 Tipo Z  -  2 -Ø 800</t>
  </si>
  <si>
    <t>ALCANTARILLA T7-24 Tipo H - 2  -  1500 X 1750</t>
  </si>
  <si>
    <t>ALCANTARILLA T7-25 Tipo Z  -  1 -Ø 800</t>
  </si>
  <si>
    <t>ALCANTARILLA T7-26 Tipo Z  -  1 -Ø 800</t>
  </si>
  <si>
    <t>ALCANTARILLA T7-27 Tipo Z  -  1 -Ø 800</t>
  </si>
  <si>
    <t>ALCANTARILLA T7-28 Tipo Z  -  2 -Ø 600</t>
  </si>
  <si>
    <t>&lt; 750</t>
  </si>
  <si>
    <t>&lt;750</t>
  </si>
  <si>
    <t>a+</t>
  </si>
  <si>
    <t>a-</t>
  </si>
  <si>
    <t>TALUD</t>
  </si>
  <si>
    <t>(*) LAS ALCANTARILLAS NO INCLUIDAS ESTÁN EN LOS SECTORES DE DEFENSA POR TALUD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</si>
</sst>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dd\-mm\-yyyy"/>
    <numFmt numFmtId="165" formatCode="0.0"/>
    <numFmt numFmtId="166" formatCode="0.0%"/>
  </numFmts>
  <fonts count="1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6"/>
      <color theme="1"/>
      <name val="Calibri"/>
    </font>
    <font>
      <sz val="11"/>
      <name val="Calibri"/>
    </font>
    <font>
      <b/>
      <sz val="14"/>
      <color theme="0"/>
      <name val="Calibri"/>
    </font>
    <font>
      <b/>
      <sz val="11"/>
      <color theme="0"/>
      <name val="Calibri"/>
    </font>
    <font>
      <sz val="11"/>
      <color theme="1"/>
      <name val="Calibri"/>
      <family val="2"/>
    </font>
    <font>
      <sz val="8"/>
      <name val="Calibri"/>
      <scheme val="minor"/>
    </font>
    <font>
      <sz val="11"/>
      <color theme="1"/>
      <name val="Calibri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0072CE"/>
        <bgColor rgb="FFC00000"/>
      </patternFill>
    </fill>
    <fill>
      <patternFill patternType="solid">
        <fgColor rgb="FF0072CE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165" fontId="1" fillId="0" borderId="18" xfId="0" applyNumberFormat="1" applyFont="1" applyBorder="1" applyAlignment="1">
      <alignment horizontal="center"/>
    </xf>
    <xf numFmtId="166" fontId="1" fillId="0" borderId="18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3" fontId="7" fillId="0" borderId="24" xfId="0" applyNumberFormat="1" applyFont="1" applyBorder="1"/>
    <xf numFmtId="0" fontId="1" fillId="0" borderId="24" xfId="0" applyFont="1" applyBorder="1" applyAlignment="1">
      <alignment horizontal="center"/>
    </xf>
    <xf numFmtId="3" fontId="7" fillId="0" borderId="24" xfId="0" applyNumberFormat="1" applyFont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3" fontId="7" fillId="3" borderId="24" xfId="0" applyNumberFormat="1" applyFont="1" applyFill="1" applyBorder="1" applyAlignment="1">
      <alignment horizontal="left"/>
    </xf>
    <xf numFmtId="0" fontId="1" fillId="3" borderId="23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166" fontId="1" fillId="3" borderId="18" xfId="0" applyNumberFormat="1" applyFont="1" applyFill="1" applyBorder="1" applyAlignment="1">
      <alignment horizontal="center"/>
    </xf>
    <xf numFmtId="165" fontId="1" fillId="3" borderId="18" xfId="0" applyNumberFormat="1" applyFont="1" applyFill="1" applyBorder="1" applyAlignment="1">
      <alignment horizontal="center"/>
    </xf>
    <xf numFmtId="165" fontId="1" fillId="3" borderId="20" xfId="0" applyNumberFormat="1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/>
    </xf>
    <xf numFmtId="2" fontId="2" fillId="3" borderId="22" xfId="0" applyNumberFormat="1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3" fontId="7" fillId="4" borderId="24" xfId="0" applyNumberFormat="1" applyFont="1" applyFill="1" applyBorder="1" applyAlignment="1">
      <alignment horizontal="left"/>
    </xf>
    <xf numFmtId="0" fontId="1" fillId="4" borderId="23" xfId="0" applyFont="1" applyFill="1" applyBorder="1" applyAlignment="1">
      <alignment horizontal="center"/>
    </xf>
    <xf numFmtId="2" fontId="1" fillId="4" borderId="18" xfId="0" applyNumberFormat="1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166" fontId="1" fillId="4" borderId="18" xfId="0" applyNumberFormat="1" applyFont="1" applyFill="1" applyBorder="1" applyAlignment="1">
      <alignment horizontal="center"/>
    </xf>
    <xf numFmtId="165" fontId="1" fillId="4" borderId="18" xfId="0" applyNumberFormat="1" applyFont="1" applyFill="1" applyBorder="1" applyAlignment="1">
      <alignment horizontal="center"/>
    </xf>
    <xf numFmtId="165" fontId="1" fillId="4" borderId="20" xfId="0" applyNumberFormat="1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2" fontId="2" fillId="4" borderId="18" xfId="0" applyNumberFormat="1" applyFont="1" applyFill="1" applyBorder="1" applyAlignment="1">
      <alignment horizontal="center"/>
    </xf>
    <xf numFmtId="2" fontId="2" fillId="4" borderId="22" xfId="0" applyNumberFormat="1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 vertical="center" wrapText="1"/>
    </xf>
    <xf numFmtId="3" fontId="7" fillId="3" borderId="24" xfId="0" applyNumberFormat="1" applyFont="1" applyFill="1" applyBorder="1" applyAlignment="1">
      <alignment horizontal="center" vertical="center"/>
    </xf>
    <xf numFmtId="3" fontId="7" fillId="4" borderId="24" xfId="0" applyNumberFormat="1" applyFont="1" applyFill="1" applyBorder="1" applyAlignment="1">
      <alignment horizontal="center" vertical="center"/>
    </xf>
    <xf numFmtId="43" fontId="1" fillId="3" borderId="18" xfId="1" applyFont="1" applyFill="1" applyBorder="1" applyAlignment="1">
      <alignment horizontal="center"/>
    </xf>
    <xf numFmtId="43" fontId="1" fillId="4" borderId="18" xfId="1" applyFont="1" applyFill="1" applyBorder="1" applyAlignment="1">
      <alignment horizontal="center"/>
    </xf>
    <xf numFmtId="3" fontId="10" fillId="3" borderId="24" xfId="0" applyNumberFormat="1" applyFont="1" applyFill="1" applyBorder="1" applyAlignment="1">
      <alignment horizontal="center" vertical="center"/>
    </xf>
    <xf numFmtId="3" fontId="10" fillId="4" borderId="24" xfId="0" applyNumberFormat="1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165" fontId="1" fillId="0" borderId="29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2" borderId="2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0" xfId="0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5" borderId="10" xfId="0" applyFont="1" applyFill="1" applyBorder="1" applyAlignment="1">
      <alignment horizontal="center"/>
    </xf>
    <xf numFmtId="0" fontId="4" fillId="6" borderId="11" xfId="0" applyFont="1" applyFill="1" applyBorder="1"/>
    <xf numFmtId="0" fontId="4" fillId="6" borderId="12" xfId="0" applyFont="1" applyFill="1" applyBorder="1"/>
    <xf numFmtId="0" fontId="6" fillId="5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2" fillId="2" borderId="15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4" fillId="0" borderId="19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4" fillId="0" borderId="21" xfId="0" applyFont="1" applyBorder="1"/>
  </cellXfs>
  <cellStyles count="2">
    <cellStyle name="Millares" xfId="1" builtinId="3"/>
    <cellStyle name="Normal" xfId="0" builtinId="0"/>
  </cellStyles>
  <dxfs count="10">
    <dxf>
      <numFmt numFmtId="0" formatCode="General"/>
    </dxf>
    <dxf>
      <border outline="0">
        <left style="thin">
          <color rgb="FF000000"/>
        </left>
      </border>
    </dxf>
    <dxf>
      <numFmt numFmtId="2" formatCode="0.00"/>
    </dxf>
    <dxf>
      <border outline="0">
        <left style="thin">
          <color indexed="64"/>
        </left>
        <right style="thin">
          <color rgb="FF000000"/>
        </right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7E6E6"/>
          <bgColor rgb="FFE7E6E6"/>
        </patternFill>
      </fill>
    </dxf>
  </dxfs>
  <tableStyles count="1">
    <tableStyle name="Planilla MTOP a--style" pivot="0" count="2" xr9:uid="{00000000-0011-0000-FFFF-FFFF00000000}">
      <tableStyleElement type="firstRowStripe" dxfId="9"/>
      <tableStyleElement type="secondRowStripe" dxfId="8"/>
    </tableStyle>
  </tableStyles>
  <colors>
    <mruColors>
      <color rgb="FF007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312420</xdr:colOff>
      <xdr:row>0</xdr:row>
      <xdr:rowOff>30480</xdr:rowOff>
    </xdr:from>
    <xdr:to>
      <xdr:col>21</xdr:col>
      <xdr:colOff>515620</xdr:colOff>
      <xdr:row>3</xdr:row>
      <xdr:rowOff>106680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8F69790-4309-42FE-B61F-7E205D9E8D49}"/>
            </a:ext>
          </a:extLst>
        </xdr:cNvPr>
        <xdr:cNvGrpSpPr/>
      </xdr:nvGrpSpPr>
      <xdr:grpSpPr>
        <a:xfrm>
          <a:off x="15308580" y="30480"/>
          <a:ext cx="2893060" cy="647700"/>
          <a:chOff x="9671685" y="716280"/>
          <a:chExt cx="2893060" cy="647700"/>
        </a:xfrm>
      </xdr:grpSpPr>
      <xdr:pic>
        <xdr:nvPicPr>
          <xdr:cNvPr id="13" name="image1.png">
            <a:extLst>
              <a:ext uri="{FF2B5EF4-FFF2-40B4-BE49-F238E27FC236}">
                <a16:creationId xmlns:a16="http://schemas.microsoft.com/office/drawing/2014/main" id="{F4CECAD1-D517-4F89-0D37-AC206C0586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>
          <a:xfrm>
            <a:off x="9671685" y="716280"/>
            <a:ext cx="1818640" cy="647700"/>
          </a:xfrm>
          <a:prstGeom prst="rect">
            <a:avLst/>
          </a:prstGeom>
          <a:ln/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3AC4E292-5BD0-D94A-A850-26DB9E278B0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3810" y="878205"/>
            <a:ext cx="1130935" cy="323850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76200</xdr:colOff>
      <xdr:row>0</xdr:row>
      <xdr:rowOff>60960</xdr:rowOff>
    </xdr:from>
    <xdr:to>
      <xdr:col>16</xdr:col>
      <xdr:colOff>222250</xdr:colOff>
      <xdr:row>3</xdr:row>
      <xdr:rowOff>175260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533F9CF4-7ECC-8425-28E4-EAD7375D8E7D}"/>
            </a:ext>
          </a:extLst>
        </xdr:cNvPr>
        <xdr:cNvGrpSpPr/>
      </xdr:nvGrpSpPr>
      <xdr:grpSpPr>
        <a:xfrm>
          <a:off x="11582400" y="60960"/>
          <a:ext cx="2919730" cy="685800"/>
          <a:chOff x="6804660" y="678180"/>
          <a:chExt cx="2919730" cy="68580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8C856B1D-CE4F-8E6D-0DF6-D8473CCB7C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6804660" y="678180"/>
            <a:ext cx="1355090" cy="68389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F613B5E4-D99E-888F-85B0-2C878B5C6E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109585" y="716280"/>
            <a:ext cx="1614805" cy="6477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</xdr:col>
      <xdr:colOff>116205</xdr:colOff>
      <xdr:row>0</xdr:row>
      <xdr:rowOff>76200</xdr:rowOff>
    </xdr:from>
    <xdr:to>
      <xdr:col>4</xdr:col>
      <xdr:colOff>768985</xdr:colOff>
      <xdr:row>3</xdr:row>
      <xdr:rowOff>152400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636611AB-08D4-4F34-C4A8-4489E2E3156D}"/>
            </a:ext>
          </a:extLst>
        </xdr:cNvPr>
        <xdr:cNvGrpSpPr/>
      </xdr:nvGrpSpPr>
      <xdr:grpSpPr>
        <a:xfrm>
          <a:off x="1282065" y="76200"/>
          <a:ext cx="2893060" cy="647700"/>
          <a:chOff x="9671685" y="716280"/>
          <a:chExt cx="2893060" cy="647700"/>
        </a:xfrm>
      </xdr:grpSpPr>
      <xdr:pic>
        <xdr:nvPicPr>
          <xdr:cNvPr id="6" name="image1.png">
            <a:extLst>
              <a:ext uri="{FF2B5EF4-FFF2-40B4-BE49-F238E27FC236}">
                <a16:creationId xmlns:a16="http://schemas.microsoft.com/office/drawing/2014/main" id="{AD6C59DA-E038-B43B-57E3-CCA9611D36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>
          <a:xfrm>
            <a:off x="9671685" y="716280"/>
            <a:ext cx="1818640" cy="647700"/>
          </a:xfrm>
          <a:prstGeom prst="rect">
            <a:avLst/>
          </a:prstGeom>
          <a:ln/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33DCD3B8-2C3D-3112-AA90-6451C7E89F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3810" y="878205"/>
            <a:ext cx="1130935" cy="323850"/>
          </a:xfrm>
          <a:prstGeom prst="rect">
            <a:avLst/>
          </a:prstGeom>
        </xdr:spPr>
      </xdr:pic>
    </xdr:grpSp>
    <xdr:clientData/>
  </xdr:twoCellAnchor>
  <xdr:twoCellAnchor>
    <xdr:from>
      <xdr:col>33</xdr:col>
      <xdr:colOff>121920</xdr:colOff>
      <xdr:row>0</xdr:row>
      <xdr:rowOff>121920</xdr:rowOff>
    </xdr:from>
    <xdr:to>
      <xdr:col>36</xdr:col>
      <xdr:colOff>816610</xdr:colOff>
      <xdr:row>4</xdr:row>
      <xdr:rowOff>45720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D39D3913-8E5F-4380-BA44-13A7820F716F}"/>
            </a:ext>
          </a:extLst>
        </xdr:cNvPr>
        <xdr:cNvGrpSpPr/>
      </xdr:nvGrpSpPr>
      <xdr:grpSpPr>
        <a:xfrm>
          <a:off x="26654760" y="121920"/>
          <a:ext cx="2919730" cy="685800"/>
          <a:chOff x="6804660" y="678180"/>
          <a:chExt cx="2919730" cy="685800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8AF6B323-93A2-85C9-7FD3-67B5DC03C0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6804660" y="678180"/>
            <a:ext cx="1355090" cy="68389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23457A68-5B30-DE03-36F6-CDAA40D1FB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109585" y="716280"/>
            <a:ext cx="1614805" cy="6477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61:AL136" headerRowCount="0">
  <tableColumns count="37">
    <tableColumn id="1" xr3:uid="{00000000-0010-0000-0000-000001000000}" name="Column1" dataDxfId="7"/>
    <tableColumn id="2" xr3:uid="{00000000-0010-0000-0000-000002000000}" name="Column2" dataDxfId="6"/>
    <tableColumn id="3" xr3:uid="{00000000-0010-0000-0000-000003000000}" name="Column3" dataDxfId="5"/>
    <tableColumn id="4" xr3:uid="{00000000-0010-0000-0000-000004000000}" name="Column4" dataDxfId="4"/>
    <tableColumn id="5" xr3:uid="{00000000-0010-0000-0000-000005000000}" name="Column5" dataDxfId="3"/>
    <tableColumn id="6" xr3:uid="{00000000-0010-0000-0000-000006000000}" name="Column6" dataDxfId="2"/>
    <tableColumn id="7" xr3:uid="{00000000-0010-0000-0000-000007000000}" name="Column7" dataDxfId="1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 dataDxfId="0">
      <calculatedColumnFormula>+Table_1[[#This Row],[Column14]]*Table_1[[#This Row],[Column12]]</calculatedColumnFormula>
    </tableColumn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  <tableColumn id="27" xr3:uid="{00000000-0010-0000-0000-00001B000000}" name="Column27"/>
    <tableColumn id="28" xr3:uid="{00000000-0010-0000-0000-00001C000000}" name="Column28"/>
    <tableColumn id="29" xr3:uid="{00000000-0010-0000-0000-00001D000000}" name="Column29"/>
    <tableColumn id="30" xr3:uid="{00000000-0010-0000-0000-00001E000000}" name="Column30"/>
    <tableColumn id="31" xr3:uid="{00000000-0010-0000-0000-00001F000000}" name="Column31"/>
    <tableColumn id="32" xr3:uid="{00000000-0010-0000-0000-000020000000}" name="Column32"/>
    <tableColumn id="33" xr3:uid="{00000000-0010-0000-0000-000021000000}" name="Column33"/>
    <tableColumn id="34" xr3:uid="{00000000-0010-0000-0000-000022000000}" name="Column34"/>
    <tableColumn id="35" xr3:uid="{00000000-0010-0000-0000-000023000000}" name="Column35"/>
    <tableColumn id="36" xr3:uid="{00000000-0010-0000-0000-000024000000}" name="Column36"/>
    <tableColumn id="37" xr3:uid="{00000000-0010-0000-0000-000025000000}" name="Column37"/>
  </tableColumns>
  <tableStyleInfo name="Planilla MTOP a-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043"/>
  <sheetViews>
    <sheetView tabSelected="1" workbookViewId="0">
      <pane xSplit="5" ySplit="10" topLeftCell="F104" activePane="bottomRight" state="frozen"/>
      <selection pane="topRight" activeCell="F1" sqref="F1"/>
      <selection pane="bottomLeft" activeCell="A11" sqref="A11"/>
      <selection pane="bottomRight" activeCell="AO109" sqref="AO109"/>
    </sheetView>
  </sheetViews>
  <sheetFormatPr baseColWidth="10" defaultColWidth="14.44140625" defaultRowHeight="15" customHeight="1"/>
  <cols>
    <col min="1" max="1" width="17" customWidth="1"/>
    <col min="2" max="2" width="9.6640625" customWidth="1"/>
    <col min="3" max="3" width="12.5546875" customWidth="1"/>
    <col min="4" max="4" width="10.44140625" bestFit="1" customWidth="1"/>
    <col min="5" max="5" width="42.44140625" customWidth="1"/>
    <col min="6" max="6" width="9" customWidth="1"/>
    <col min="7" max="7" width="11.88671875" customWidth="1"/>
    <col min="8" max="8" width="12.109375" customWidth="1"/>
    <col min="9" max="9" width="9.88671875" customWidth="1"/>
    <col min="10" max="10" width="10.88671875" customWidth="1"/>
    <col min="11" max="11" width="10.5546875" customWidth="1"/>
    <col min="12" max="12" width="11.33203125" customWidth="1"/>
    <col min="13" max="13" width="13" customWidth="1"/>
    <col min="14" max="14" width="13.33203125" customWidth="1"/>
    <col min="15" max="15" width="3.6640625" customWidth="1"/>
    <col min="16" max="17" width="10.44140625" customWidth="1"/>
    <col min="18" max="18" width="5.6640625" customWidth="1"/>
    <col min="19" max="19" width="12.5546875" customWidth="1"/>
    <col min="20" max="20" width="10.44140625" bestFit="1" customWidth="1"/>
    <col min="21" max="21" width="10.5546875" customWidth="1"/>
    <col min="22" max="22" width="7.88671875" customWidth="1"/>
    <col min="23" max="23" width="5.44140625" customWidth="1"/>
    <col min="24" max="25" width="9.44140625" bestFit="1" customWidth="1"/>
    <col min="26" max="26" width="12.88671875" customWidth="1"/>
    <col min="27" max="28" width="12.109375" customWidth="1"/>
    <col min="29" max="29" width="14.44140625" customWidth="1"/>
    <col min="30" max="30" width="10.33203125" customWidth="1"/>
    <col min="31" max="31" width="9" customWidth="1"/>
    <col min="32" max="32" width="11" customWidth="1"/>
    <col min="33" max="33" width="14.88671875" bestFit="1" customWidth="1"/>
    <col min="34" max="34" width="10.33203125" customWidth="1"/>
    <col min="35" max="35" width="10.44140625" customWidth="1"/>
    <col min="36" max="36" width="11.6640625" customWidth="1"/>
    <col min="37" max="37" width="12.88671875" customWidth="1"/>
    <col min="38" max="38" width="13" customWidth="1"/>
    <col min="39" max="57" width="11" customWidth="1"/>
  </cols>
  <sheetData>
    <row r="1" spans="1:57" ht="15" customHeight="1">
      <c r="A1" s="1"/>
      <c r="B1" s="2"/>
      <c r="C1" s="2"/>
      <c r="D1" s="3"/>
      <c r="E1" s="62" t="s">
        <v>0</v>
      </c>
      <c r="F1" s="63"/>
      <c r="G1" s="63"/>
      <c r="H1" s="63"/>
      <c r="I1" s="63"/>
      <c r="J1" s="63"/>
      <c r="K1" s="63"/>
      <c r="L1" s="64"/>
      <c r="M1" s="2"/>
      <c r="N1" s="2"/>
      <c r="O1" s="2"/>
      <c r="P1" s="2"/>
      <c r="Q1" s="2"/>
      <c r="R1" s="2"/>
      <c r="S1" s="2"/>
      <c r="T1" s="3"/>
      <c r="U1" s="62" t="s">
        <v>0</v>
      </c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2"/>
      <c r="AI1" s="2"/>
      <c r="AJ1" s="2"/>
      <c r="AK1" s="2"/>
      <c r="AL1" s="2"/>
      <c r="AM1" s="2"/>
      <c r="AN1" s="2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15" customHeight="1">
      <c r="A2" s="2"/>
      <c r="B2" s="2"/>
      <c r="C2" s="2"/>
      <c r="D2" s="3"/>
      <c r="E2" s="65"/>
      <c r="F2" s="66"/>
      <c r="G2" s="66"/>
      <c r="H2" s="66"/>
      <c r="I2" s="66"/>
      <c r="J2" s="66"/>
      <c r="K2" s="66"/>
      <c r="L2" s="67"/>
      <c r="M2" s="2"/>
      <c r="N2" s="2"/>
      <c r="O2" s="2"/>
      <c r="P2" s="2"/>
      <c r="Q2" s="2"/>
      <c r="R2" s="2"/>
      <c r="S2" s="2"/>
      <c r="T2" s="3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2"/>
      <c r="AI2" s="2"/>
      <c r="AJ2" s="2"/>
      <c r="AK2" s="2"/>
      <c r="AL2" s="2"/>
      <c r="AM2" s="2"/>
      <c r="AN2" s="2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ht="15" customHeight="1">
      <c r="A3" s="2"/>
      <c r="B3" s="2"/>
      <c r="C3" s="2"/>
      <c r="D3" s="3"/>
      <c r="E3" s="65"/>
      <c r="F3" s="66"/>
      <c r="G3" s="66"/>
      <c r="H3" s="66"/>
      <c r="I3" s="66"/>
      <c r="J3" s="66"/>
      <c r="K3" s="66"/>
      <c r="L3" s="67"/>
      <c r="M3" s="2"/>
      <c r="N3" s="2"/>
      <c r="O3" s="2"/>
      <c r="P3" s="2"/>
      <c r="Q3" s="2"/>
      <c r="R3" s="2"/>
      <c r="S3" s="2"/>
      <c r="T3" s="3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2"/>
      <c r="AI3" s="2"/>
      <c r="AJ3" s="2"/>
      <c r="AK3" s="2"/>
      <c r="AL3" s="2"/>
      <c r="AM3" s="2"/>
      <c r="AN3" s="2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ht="15" customHeight="1">
      <c r="A4" s="2"/>
      <c r="B4" s="2"/>
      <c r="C4" s="2"/>
      <c r="D4" s="2"/>
      <c r="E4" s="68"/>
      <c r="F4" s="69"/>
      <c r="G4" s="69"/>
      <c r="H4" s="69"/>
      <c r="I4" s="69"/>
      <c r="J4" s="69"/>
      <c r="K4" s="69"/>
      <c r="L4" s="70"/>
      <c r="M4" s="2"/>
      <c r="N4" s="2"/>
      <c r="O4" s="2"/>
      <c r="P4" s="2"/>
      <c r="Q4" s="2"/>
      <c r="R4" s="2"/>
      <c r="S4" s="2"/>
      <c r="T4" s="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57" ht="14.25" customHeight="1">
      <c r="A5" s="2"/>
      <c r="B5" s="2"/>
      <c r="C5" s="4" t="s">
        <v>1</v>
      </c>
      <c r="D5" s="2" t="s">
        <v>48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 t="s">
        <v>1</v>
      </c>
      <c r="T5" s="2" t="s">
        <v>48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</row>
    <row r="6" spans="1:57" ht="14.25" customHeight="1">
      <c r="A6" s="2"/>
      <c r="B6" s="2"/>
      <c r="C6" s="4" t="s">
        <v>2</v>
      </c>
      <c r="D6" s="5">
        <f ca="1">+TODAY()</f>
        <v>45127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" t="s">
        <v>2</v>
      </c>
      <c r="T6" s="5">
        <f ca="1">+TODAY()</f>
        <v>45127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</row>
    <row r="7" spans="1:57" ht="14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</row>
    <row r="8" spans="1:57" ht="14.25" customHeight="1">
      <c r="A8" s="2"/>
      <c r="B8" s="71" t="s">
        <v>3</v>
      </c>
      <c r="C8" s="72"/>
      <c r="D8" s="72"/>
      <c r="E8" s="73"/>
      <c r="F8" s="71" t="s">
        <v>4</v>
      </c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3"/>
      <c r="W8" s="71" t="s">
        <v>5</v>
      </c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3"/>
      <c r="AJ8" s="74" t="s">
        <v>6</v>
      </c>
      <c r="AK8" s="73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</row>
    <row r="9" spans="1:57" ht="75" customHeight="1">
      <c r="A9" s="1"/>
      <c r="B9" s="75" t="s">
        <v>7</v>
      </c>
      <c r="C9" s="76"/>
      <c r="D9" s="77" t="s">
        <v>8</v>
      </c>
      <c r="E9" s="77" t="s">
        <v>9</v>
      </c>
      <c r="F9" s="77" t="s">
        <v>10</v>
      </c>
      <c r="G9" s="77" t="s">
        <v>11</v>
      </c>
      <c r="H9" s="77" t="s">
        <v>12</v>
      </c>
      <c r="I9" s="77" t="s">
        <v>13</v>
      </c>
      <c r="J9" s="77" t="s">
        <v>14</v>
      </c>
      <c r="K9" s="77" t="s">
        <v>15</v>
      </c>
      <c r="L9" s="77" t="s">
        <v>16</v>
      </c>
      <c r="M9" s="77" t="s">
        <v>17</v>
      </c>
      <c r="N9" s="77" t="s">
        <v>18</v>
      </c>
      <c r="O9" s="77" t="s">
        <v>19</v>
      </c>
      <c r="P9" s="77" t="s">
        <v>20</v>
      </c>
      <c r="Q9" s="77" t="s">
        <v>21</v>
      </c>
      <c r="R9" s="77" t="s">
        <v>22</v>
      </c>
      <c r="S9" s="77" t="s">
        <v>23</v>
      </c>
      <c r="T9" s="77" t="s">
        <v>24</v>
      </c>
      <c r="U9" s="77" t="s">
        <v>25</v>
      </c>
      <c r="V9" s="77" t="s">
        <v>26</v>
      </c>
      <c r="W9" s="77" t="s">
        <v>27</v>
      </c>
      <c r="X9" s="77" t="s">
        <v>28</v>
      </c>
      <c r="Y9" s="77" t="s">
        <v>29</v>
      </c>
      <c r="Z9" s="77" t="s">
        <v>30</v>
      </c>
      <c r="AA9" s="77" t="s">
        <v>31</v>
      </c>
      <c r="AB9" s="77" t="s">
        <v>32</v>
      </c>
      <c r="AC9" s="77" t="s">
        <v>33</v>
      </c>
      <c r="AD9" s="77" t="s">
        <v>34</v>
      </c>
      <c r="AE9" s="77" t="s">
        <v>35</v>
      </c>
      <c r="AF9" s="6" t="s">
        <v>36</v>
      </c>
      <c r="AG9" s="77" t="s">
        <v>37</v>
      </c>
      <c r="AH9" s="77" t="s">
        <v>38</v>
      </c>
      <c r="AI9" s="77" t="s">
        <v>39</v>
      </c>
      <c r="AJ9" s="77" t="s">
        <v>40</v>
      </c>
      <c r="AK9" s="80" t="s">
        <v>41</v>
      </c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</row>
    <row r="10" spans="1:57" ht="14.25" customHeight="1">
      <c r="A10" s="2"/>
      <c r="B10" s="18" t="s">
        <v>42</v>
      </c>
      <c r="C10" s="19" t="s">
        <v>43</v>
      </c>
      <c r="D10" s="78"/>
      <c r="E10" s="78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"/>
      <c r="AG10" s="79"/>
      <c r="AH10" s="79"/>
      <c r="AI10" s="79"/>
      <c r="AJ10" s="79"/>
      <c r="AK10" s="81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</row>
    <row r="11" spans="1:57" ht="14.25" customHeight="1">
      <c r="A11" s="24"/>
      <c r="B11" s="47">
        <v>270636.03000000003</v>
      </c>
      <c r="C11" s="47">
        <v>271650</v>
      </c>
      <c r="D11" s="25" t="s">
        <v>89</v>
      </c>
      <c r="E11" s="26" t="s">
        <v>91</v>
      </c>
      <c r="F11" s="27">
        <v>1</v>
      </c>
      <c r="G11" s="49">
        <v>0</v>
      </c>
      <c r="H11" s="13">
        <v>75</v>
      </c>
      <c r="I11" s="13" t="s">
        <v>87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 t="s">
        <v>45</v>
      </c>
      <c r="W11" s="30"/>
      <c r="X11" s="13"/>
      <c r="Y11" s="28"/>
      <c r="Z11" s="30"/>
      <c r="AA11" s="30">
        <f t="shared" ref="AA11:AA16" si="0">Y11+G11+Z11</f>
        <v>0</v>
      </c>
      <c r="AB11" s="31">
        <f>'Planilla MTOP'!$AK11-'Planilla MTOP'!$AJ11</f>
        <v>1013.9699999999721</v>
      </c>
      <c r="AC11" s="13" t="s">
        <v>46</v>
      </c>
      <c r="AD11" s="13" t="s">
        <v>47</v>
      </c>
      <c r="AE11" s="13">
        <f t="shared" ref="AE11:AE16" si="1">IF(Y11&gt;X11,"-",7.62)</f>
        <v>7.62</v>
      </c>
      <c r="AF11" s="13">
        <v>3.81</v>
      </c>
      <c r="AG11" s="13" t="s">
        <v>46</v>
      </c>
      <c r="AH11" s="13" t="s">
        <v>44</v>
      </c>
      <c r="AI11" s="32"/>
      <c r="AJ11" s="33">
        <f>B11-'Planilla MTOP'!$G11</f>
        <v>270636.03000000003</v>
      </c>
      <c r="AK11" s="34">
        <f t="shared" ref="AK11:AK16" si="2">C11+Y11</f>
        <v>271650</v>
      </c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</row>
    <row r="12" spans="1:57" ht="14.25" customHeight="1">
      <c r="A12" s="24"/>
      <c r="B12" s="48">
        <v>270636.03000000003</v>
      </c>
      <c r="C12" s="48">
        <v>271650</v>
      </c>
      <c r="D12" s="35" t="s">
        <v>90</v>
      </c>
      <c r="E12" s="36" t="s">
        <v>91</v>
      </c>
      <c r="F12" s="37">
        <v>1</v>
      </c>
      <c r="G12" s="50">
        <v>0</v>
      </c>
      <c r="H12" s="39">
        <v>75</v>
      </c>
      <c r="I12" s="39" t="s">
        <v>88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 t="s">
        <v>45</v>
      </c>
      <c r="W12" s="41"/>
      <c r="X12" s="39"/>
      <c r="Y12" s="38"/>
      <c r="Z12" s="41"/>
      <c r="AA12" s="41">
        <f t="shared" si="0"/>
        <v>0</v>
      </c>
      <c r="AB12" s="42">
        <f>'Planilla MTOP'!$AK12-'Planilla MTOP'!$AJ12</f>
        <v>1013.9699999999721</v>
      </c>
      <c r="AC12" s="8" t="s">
        <v>46</v>
      </c>
      <c r="AD12" s="39" t="s">
        <v>47</v>
      </c>
      <c r="AE12" s="39">
        <f t="shared" si="1"/>
        <v>7.62</v>
      </c>
      <c r="AF12" s="39">
        <v>3.81</v>
      </c>
      <c r="AG12" s="8" t="s">
        <v>46</v>
      </c>
      <c r="AH12" s="39" t="s">
        <v>44</v>
      </c>
      <c r="AI12" s="43"/>
      <c r="AJ12" s="44">
        <f>B12-'Planilla MTOP'!$G12</f>
        <v>270636.03000000003</v>
      </c>
      <c r="AK12" s="45">
        <f t="shared" si="2"/>
        <v>271650</v>
      </c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</row>
    <row r="13" spans="1:57" ht="14.25" customHeight="1">
      <c r="A13" s="24"/>
      <c r="B13" s="47">
        <v>271730</v>
      </c>
      <c r="C13" s="47">
        <v>271920</v>
      </c>
      <c r="D13" s="25" t="s">
        <v>89</v>
      </c>
      <c r="E13" s="26" t="s">
        <v>91</v>
      </c>
      <c r="F13" s="27">
        <v>1</v>
      </c>
      <c r="G13" s="49">
        <v>0</v>
      </c>
      <c r="H13" s="13">
        <v>75</v>
      </c>
      <c r="I13" s="13" t="s">
        <v>87</v>
      </c>
      <c r="J13" s="13"/>
      <c r="K13" s="29"/>
      <c r="L13" s="29"/>
      <c r="M13" s="30"/>
      <c r="N13" s="30"/>
      <c r="O13" s="13"/>
      <c r="P13" s="13"/>
      <c r="Q13" s="13"/>
      <c r="R13" s="13"/>
      <c r="S13" s="30"/>
      <c r="T13" s="30"/>
      <c r="U13" s="13"/>
      <c r="V13" s="13" t="s">
        <v>45</v>
      </c>
      <c r="W13" s="30"/>
      <c r="X13" s="28"/>
      <c r="Y13" s="28"/>
      <c r="Z13" s="30"/>
      <c r="AA13" s="30">
        <f t="shared" si="0"/>
        <v>0</v>
      </c>
      <c r="AB13" s="31">
        <f>'Planilla MTOP'!$AK13-'Planilla MTOP'!$AJ13</f>
        <v>190</v>
      </c>
      <c r="AC13" s="13" t="s">
        <v>46</v>
      </c>
      <c r="AD13" s="13" t="s">
        <v>47</v>
      </c>
      <c r="AE13" s="13">
        <f t="shared" si="1"/>
        <v>7.62</v>
      </c>
      <c r="AF13" s="13">
        <v>3.81</v>
      </c>
      <c r="AG13" s="13" t="s">
        <v>46</v>
      </c>
      <c r="AH13" s="13" t="s">
        <v>44</v>
      </c>
      <c r="AI13" s="32"/>
      <c r="AJ13" s="33">
        <f>B13-'Planilla MTOP'!$G13</f>
        <v>271730</v>
      </c>
      <c r="AK13" s="34">
        <f t="shared" si="2"/>
        <v>271920</v>
      </c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</row>
    <row r="14" spans="1:57" ht="14.25" customHeight="1">
      <c r="A14" s="24"/>
      <c r="B14" s="48">
        <v>271730</v>
      </c>
      <c r="C14" s="48">
        <v>271920</v>
      </c>
      <c r="D14" s="35" t="s">
        <v>90</v>
      </c>
      <c r="E14" s="36" t="s">
        <v>91</v>
      </c>
      <c r="F14" s="37">
        <v>1</v>
      </c>
      <c r="G14" s="50">
        <v>0</v>
      </c>
      <c r="H14" s="39">
        <v>75</v>
      </c>
      <c r="I14" s="39" t="s">
        <v>87</v>
      </c>
      <c r="J14" s="39"/>
      <c r="K14" s="40"/>
      <c r="L14" s="40"/>
      <c r="M14" s="41"/>
      <c r="N14" s="41"/>
      <c r="O14" s="39"/>
      <c r="P14" s="39"/>
      <c r="Q14" s="39"/>
      <c r="R14" s="39"/>
      <c r="S14" s="41"/>
      <c r="T14" s="41"/>
      <c r="U14" s="39"/>
      <c r="V14" s="39" t="s">
        <v>45</v>
      </c>
      <c r="W14" s="41"/>
      <c r="X14" s="38"/>
      <c r="Y14" s="38"/>
      <c r="Z14" s="41"/>
      <c r="AA14" s="41">
        <f t="shared" si="0"/>
        <v>0</v>
      </c>
      <c r="AB14" s="42">
        <f>'Planilla MTOP'!$AK14-'Planilla MTOP'!$AJ14</f>
        <v>190</v>
      </c>
      <c r="AC14" s="8" t="s">
        <v>46</v>
      </c>
      <c r="AD14" s="39" t="s">
        <v>47</v>
      </c>
      <c r="AE14" s="39">
        <f t="shared" si="1"/>
        <v>7.62</v>
      </c>
      <c r="AF14" s="39">
        <v>3.81</v>
      </c>
      <c r="AG14" s="8" t="s">
        <v>46</v>
      </c>
      <c r="AH14" s="39" t="s">
        <v>44</v>
      </c>
      <c r="AI14" s="43"/>
      <c r="AJ14" s="44">
        <f>B14-'Planilla MTOP'!$G14</f>
        <v>271730</v>
      </c>
      <c r="AK14" s="45">
        <f t="shared" si="2"/>
        <v>271920</v>
      </c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</row>
    <row r="15" spans="1:57" ht="14.25" customHeight="1">
      <c r="A15" s="24"/>
      <c r="B15" s="47">
        <v>272490</v>
      </c>
      <c r="C15" s="47">
        <v>272870</v>
      </c>
      <c r="D15" s="25" t="s">
        <v>89</v>
      </c>
      <c r="E15" s="26" t="s">
        <v>91</v>
      </c>
      <c r="F15" s="27">
        <v>1</v>
      </c>
      <c r="G15" s="49">
        <v>0</v>
      </c>
      <c r="H15" s="13">
        <v>75</v>
      </c>
      <c r="I15" s="13" t="s">
        <v>87</v>
      </c>
      <c r="J15" s="13"/>
      <c r="K15" s="29"/>
      <c r="L15" s="29"/>
      <c r="M15" s="30"/>
      <c r="N15" s="30"/>
      <c r="O15" s="13"/>
      <c r="P15" s="13"/>
      <c r="Q15" s="13"/>
      <c r="R15" s="13"/>
      <c r="S15" s="30"/>
      <c r="T15" s="30"/>
      <c r="U15" s="13"/>
      <c r="V15" s="13" t="s">
        <v>45</v>
      </c>
      <c r="W15" s="30"/>
      <c r="X15" s="28"/>
      <c r="Y15" s="28"/>
      <c r="Z15" s="30"/>
      <c r="AA15" s="30">
        <f t="shared" si="0"/>
        <v>0</v>
      </c>
      <c r="AB15" s="31">
        <f>'Planilla MTOP'!$AK15-'Planilla MTOP'!$AJ15</f>
        <v>380</v>
      </c>
      <c r="AC15" s="13" t="s">
        <v>46</v>
      </c>
      <c r="AD15" s="13" t="s">
        <v>47</v>
      </c>
      <c r="AE15" s="13">
        <f t="shared" si="1"/>
        <v>7.62</v>
      </c>
      <c r="AF15" s="13">
        <v>3.81</v>
      </c>
      <c r="AG15" s="13" t="s">
        <v>46</v>
      </c>
      <c r="AH15" s="13" t="s">
        <v>44</v>
      </c>
      <c r="AI15" s="28"/>
      <c r="AJ15" s="33">
        <f>B15-'Planilla MTOP'!$G15</f>
        <v>272490</v>
      </c>
      <c r="AK15" s="34">
        <f t="shared" si="2"/>
        <v>272870</v>
      </c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</row>
    <row r="16" spans="1:57" ht="14.25" customHeight="1">
      <c r="A16" s="24"/>
      <c r="B16" s="48">
        <v>272490</v>
      </c>
      <c r="C16" s="48">
        <v>272870</v>
      </c>
      <c r="D16" s="35" t="s">
        <v>90</v>
      </c>
      <c r="E16" s="36" t="s">
        <v>91</v>
      </c>
      <c r="F16" s="46">
        <v>1</v>
      </c>
      <c r="G16" s="50">
        <v>0</v>
      </c>
      <c r="H16" s="39">
        <v>75</v>
      </c>
      <c r="I16" s="39" t="s">
        <v>87</v>
      </c>
      <c r="J16" s="39"/>
      <c r="K16" s="40"/>
      <c r="L16" s="40"/>
      <c r="M16" s="41"/>
      <c r="N16" s="41"/>
      <c r="O16" s="39"/>
      <c r="P16" s="39"/>
      <c r="Q16" s="39"/>
      <c r="R16" s="38"/>
      <c r="S16" s="41"/>
      <c r="T16" s="41"/>
      <c r="U16" s="39"/>
      <c r="V16" s="39" t="s">
        <v>45</v>
      </c>
      <c r="W16" s="41"/>
      <c r="X16" s="38"/>
      <c r="Y16" s="38"/>
      <c r="Z16" s="41"/>
      <c r="AA16" s="41">
        <f t="shared" si="0"/>
        <v>0</v>
      </c>
      <c r="AB16" s="42">
        <f>'Planilla MTOP'!$AK16-'Planilla MTOP'!$AJ16</f>
        <v>380</v>
      </c>
      <c r="AC16" s="8" t="s">
        <v>46</v>
      </c>
      <c r="AD16" s="39" t="s">
        <v>47</v>
      </c>
      <c r="AE16" s="39">
        <f t="shared" si="1"/>
        <v>7.62</v>
      </c>
      <c r="AF16" s="39">
        <v>3.81</v>
      </c>
      <c r="AG16" s="8" t="s">
        <v>46</v>
      </c>
      <c r="AH16" s="39" t="s">
        <v>44</v>
      </c>
      <c r="AI16" s="38"/>
      <c r="AJ16" s="44">
        <f>B16-'Planilla MTOP'!$G16</f>
        <v>272490</v>
      </c>
      <c r="AK16" s="45">
        <f t="shared" si="2"/>
        <v>272870</v>
      </c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</row>
    <row r="17" spans="1:57" ht="14.25" customHeight="1">
      <c r="A17" s="24"/>
      <c r="B17" s="47">
        <v>273570</v>
      </c>
      <c r="C17" s="47">
        <v>274050</v>
      </c>
      <c r="D17" s="25" t="s">
        <v>89</v>
      </c>
      <c r="E17" s="26" t="s">
        <v>91</v>
      </c>
      <c r="F17" s="27">
        <v>1</v>
      </c>
      <c r="G17" s="49">
        <v>0</v>
      </c>
      <c r="H17" s="13">
        <v>75</v>
      </c>
      <c r="I17" s="13" t="s">
        <v>87</v>
      </c>
      <c r="J17" s="13"/>
      <c r="K17" s="29"/>
      <c r="L17" s="29"/>
      <c r="M17" s="30"/>
      <c r="N17" s="30"/>
      <c r="O17" s="13"/>
      <c r="P17" s="13"/>
      <c r="Q17" s="13"/>
      <c r="R17" s="13"/>
      <c r="S17" s="30"/>
      <c r="T17" s="30"/>
      <c r="U17" s="13"/>
      <c r="V17" s="13" t="s">
        <v>45</v>
      </c>
      <c r="W17" s="30"/>
      <c r="X17" s="28"/>
      <c r="Y17" s="28"/>
      <c r="Z17" s="30"/>
      <c r="AA17" s="30">
        <f t="shared" ref="AA17:AA18" si="3">Y17+G17+Z17</f>
        <v>0</v>
      </c>
      <c r="AB17" s="31">
        <f>'Planilla MTOP'!$AK17-'Planilla MTOP'!$AJ17</f>
        <v>480</v>
      </c>
      <c r="AC17" s="13" t="s">
        <v>46</v>
      </c>
      <c r="AD17" s="13" t="s">
        <v>47</v>
      </c>
      <c r="AE17" s="13">
        <f t="shared" ref="AE17:AE18" si="4">IF(Y17&gt;X17,"-",7.62)</f>
        <v>7.62</v>
      </c>
      <c r="AF17" s="13">
        <v>3.81</v>
      </c>
      <c r="AG17" s="13" t="s">
        <v>46</v>
      </c>
      <c r="AH17" s="13" t="s">
        <v>44</v>
      </c>
      <c r="AI17" s="28"/>
      <c r="AJ17" s="33">
        <f>B17-'Planilla MTOP'!$G17</f>
        <v>273570</v>
      </c>
      <c r="AK17" s="34">
        <f t="shared" ref="AK17:AK18" si="5">C17+Y17</f>
        <v>274050</v>
      </c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</row>
    <row r="18" spans="1:57" ht="14.25" customHeight="1">
      <c r="A18" s="24"/>
      <c r="B18" s="48">
        <v>273570</v>
      </c>
      <c r="C18" s="48">
        <v>274050</v>
      </c>
      <c r="D18" s="35" t="s">
        <v>90</v>
      </c>
      <c r="E18" s="36" t="s">
        <v>91</v>
      </c>
      <c r="F18" s="46">
        <v>1</v>
      </c>
      <c r="G18" s="50">
        <v>0</v>
      </c>
      <c r="H18" s="39">
        <v>75</v>
      </c>
      <c r="I18" s="39" t="s">
        <v>87</v>
      </c>
      <c r="J18" s="39"/>
      <c r="K18" s="40"/>
      <c r="L18" s="40"/>
      <c r="M18" s="41"/>
      <c r="N18" s="41"/>
      <c r="O18" s="39"/>
      <c r="P18" s="39"/>
      <c r="Q18" s="39"/>
      <c r="R18" s="38"/>
      <c r="S18" s="41"/>
      <c r="T18" s="41"/>
      <c r="U18" s="39"/>
      <c r="V18" s="39" t="s">
        <v>45</v>
      </c>
      <c r="W18" s="41"/>
      <c r="X18" s="38"/>
      <c r="Y18" s="38"/>
      <c r="Z18" s="41"/>
      <c r="AA18" s="41">
        <f t="shared" si="3"/>
        <v>0</v>
      </c>
      <c r="AB18" s="42">
        <f>'Planilla MTOP'!$AK18-'Planilla MTOP'!$AJ18</f>
        <v>480</v>
      </c>
      <c r="AC18" s="8" t="s">
        <v>46</v>
      </c>
      <c r="AD18" s="39" t="s">
        <v>47</v>
      </c>
      <c r="AE18" s="39">
        <f t="shared" si="4"/>
        <v>7.62</v>
      </c>
      <c r="AF18" s="39">
        <v>3.81</v>
      </c>
      <c r="AG18" s="8" t="s">
        <v>46</v>
      </c>
      <c r="AH18" s="39" t="s">
        <v>44</v>
      </c>
      <c r="AI18" s="38"/>
      <c r="AJ18" s="44">
        <f>B18-'Planilla MTOP'!$G18</f>
        <v>273570</v>
      </c>
      <c r="AK18" s="45">
        <f t="shared" si="5"/>
        <v>274050</v>
      </c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</row>
    <row r="19" spans="1:57" ht="14.25" customHeight="1">
      <c r="A19" s="24"/>
      <c r="B19" s="47">
        <v>274910</v>
      </c>
      <c r="C19" s="47">
        <v>274970</v>
      </c>
      <c r="D19" s="25" t="s">
        <v>89</v>
      </c>
      <c r="E19" s="26" t="s">
        <v>91</v>
      </c>
      <c r="F19" s="27">
        <v>1</v>
      </c>
      <c r="G19" s="49">
        <v>0</v>
      </c>
      <c r="H19" s="13">
        <v>75</v>
      </c>
      <c r="I19" s="13" t="s">
        <v>87</v>
      </c>
      <c r="J19" s="13"/>
      <c r="K19" s="29"/>
      <c r="L19" s="29"/>
      <c r="M19" s="30"/>
      <c r="N19" s="30"/>
      <c r="O19" s="13"/>
      <c r="P19" s="13"/>
      <c r="Q19" s="13"/>
      <c r="R19" s="13"/>
      <c r="S19" s="30"/>
      <c r="T19" s="30"/>
      <c r="U19" s="13"/>
      <c r="V19" s="13" t="s">
        <v>45</v>
      </c>
      <c r="W19" s="30"/>
      <c r="X19" s="28"/>
      <c r="Y19" s="28"/>
      <c r="Z19" s="30"/>
      <c r="AA19" s="30">
        <f t="shared" ref="AA19:AA20" si="6">Y19+G19+Z19</f>
        <v>0</v>
      </c>
      <c r="AB19" s="31">
        <f>'Planilla MTOP'!$AK19-'Planilla MTOP'!$AJ19</f>
        <v>60</v>
      </c>
      <c r="AC19" s="13" t="s">
        <v>46</v>
      </c>
      <c r="AD19" s="13" t="s">
        <v>47</v>
      </c>
      <c r="AE19" s="13">
        <f t="shared" ref="AE19:AE20" si="7">IF(Y19&gt;X19,"-",7.62)</f>
        <v>7.62</v>
      </c>
      <c r="AF19" s="13">
        <v>3.81</v>
      </c>
      <c r="AG19" s="13" t="s">
        <v>46</v>
      </c>
      <c r="AH19" s="13" t="s">
        <v>44</v>
      </c>
      <c r="AI19" s="28"/>
      <c r="AJ19" s="33">
        <f>B19-'Planilla MTOP'!$G19</f>
        <v>274910</v>
      </c>
      <c r="AK19" s="34">
        <f t="shared" ref="AK19:AK20" si="8">C19+Y19</f>
        <v>274970</v>
      </c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</row>
    <row r="20" spans="1:57" ht="14.25" customHeight="1">
      <c r="A20" s="24"/>
      <c r="B20" s="48">
        <v>274910</v>
      </c>
      <c r="C20" s="48">
        <v>274970</v>
      </c>
      <c r="D20" s="35" t="s">
        <v>90</v>
      </c>
      <c r="E20" s="36" t="s">
        <v>91</v>
      </c>
      <c r="F20" s="46">
        <v>1</v>
      </c>
      <c r="G20" s="50">
        <v>0</v>
      </c>
      <c r="H20" s="39">
        <v>75</v>
      </c>
      <c r="I20" s="39" t="s">
        <v>87</v>
      </c>
      <c r="J20" s="39"/>
      <c r="K20" s="40"/>
      <c r="L20" s="40"/>
      <c r="M20" s="41"/>
      <c r="N20" s="41"/>
      <c r="O20" s="39"/>
      <c r="P20" s="39"/>
      <c r="Q20" s="39"/>
      <c r="R20" s="38"/>
      <c r="S20" s="41"/>
      <c r="T20" s="41"/>
      <c r="U20" s="39"/>
      <c r="V20" s="39" t="s">
        <v>45</v>
      </c>
      <c r="W20" s="41"/>
      <c r="X20" s="38"/>
      <c r="Y20" s="38"/>
      <c r="Z20" s="41"/>
      <c r="AA20" s="41">
        <f t="shared" si="6"/>
        <v>0</v>
      </c>
      <c r="AB20" s="42">
        <f>'Planilla MTOP'!$AK20-'Planilla MTOP'!$AJ20</f>
        <v>60</v>
      </c>
      <c r="AC20" s="8" t="s">
        <v>46</v>
      </c>
      <c r="AD20" s="39" t="s">
        <v>47</v>
      </c>
      <c r="AE20" s="39">
        <f t="shared" si="7"/>
        <v>7.62</v>
      </c>
      <c r="AF20" s="39">
        <v>3.81</v>
      </c>
      <c r="AG20" s="8" t="s">
        <v>46</v>
      </c>
      <c r="AH20" s="39" t="s">
        <v>44</v>
      </c>
      <c r="AI20" s="38"/>
      <c r="AJ20" s="44">
        <f>B20-'Planilla MTOP'!$G20</f>
        <v>274910</v>
      </c>
      <c r="AK20" s="45">
        <f t="shared" si="8"/>
        <v>274970</v>
      </c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</row>
    <row r="21" spans="1:57" ht="14.25" customHeight="1">
      <c r="A21" s="24"/>
      <c r="B21" s="47">
        <v>275310</v>
      </c>
      <c r="C21" s="47">
        <v>275770</v>
      </c>
      <c r="D21" s="25" t="s">
        <v>89</v>
      </c>
      <c r="E21" s="26" t="s">
        <v>91</v>
      </c>
      <c r="F21" s="27">
        <v>1</v>
      </c>
      <c r="G21" s="49">
        <v>0</v>
      </c>
      <c r="H21" s="13">
        <v>75</v>
      </c>
      <c r="I21" s="13" t="s">
        <v>87</v>
      </c>
      <c r="J21" s="13"/>
      <c r="K21" s="29"/>
      <c r="L21" s="29"/>
      <c r="M21" s="30"/>
      <c r="N21" s="30"/>
      <c r="O21" s="13"/>
      <c r="P21" s="13"/>
      <c r="Q21" s="13"/>
      <c r="R21" s="13"/>
      <c r="S21" s="30"/>
      <c r="T21" s="30"/>
      <c r="U21" s="13"/>
      <c r="V21" s="13" t="s">
        <v>45</v>
      </c>
      <c r="W21" s="30"/>
      <c r="X21" s="28"/>
      <c r="Y21" s="28"/>
      <c r="Z21" s="30"/>
      <c r="AA21" s="30">
        <f t="shared" ref="AA21:AA22" si="9">Y21+G21+Z21</f>
        <v>0</v>
      </c>
      <c r="AB21" s="31">
        <f>'Planilla MTOP'!$AK21-'Planilla MTOP'!$AJ21</f>
        <v>460</v>
      </c>
      <c r="AC21" s="13" t="s">
        <v>46</v>
      </c>
      <c r="AD21" s="13" t="s">
        <v>47</v>
      </c>
      <c r="AE21" s="13">
        <f t="shared" ref="AE21:AE22" si="10">IF(Y21&gt;X21,"-",7.62)</f>
        <v>7.62</v>
      </c>
      <c r="AF21" s="13">
        <v>3.81</v>
      </c>
      <c r="AG21" s="13" t="s">
        <v>46</v>
      </c>
      <c r="AH21" s="13" t="s">
        <v>44</v>
      </c>
      <c r="AI21" s="28"/>
      <c r="AJ21" s="33">
        <f>B21-'Planilla MTOP'!$G21</f>
        <v>275310</v>
      </c>
      <c r="AK21" s="34">
        <f t="shared" ref="AK21:AK22" si="11">C21+Y21</f>
        <v>275770</v>
      </c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</row>
    <row r="22" spans="1:57" ht="14.25" customHeight="1">
      <c r="A22" s="24"/>
      <c r="B22" s="48">
        <v>275310</v>
      </c>
      <c r="C22" s="48">
        <v>275770</v>
      </c>
      <c r="D22" s="35" t="s">
        <v>90</v>
      </c>
      <c r="E22" s="36" t="s">
        <v>91</v>
      </c>
      <c r="F22" s="46">
        <v>1</v>
      </c>
      <c r="G22" s="50">
        <v>0</v>
      </c>
      <c r="H22" s="39">
        <v>75</v>
      </c>
      <c r="I22" s="39" t="s">
        <v>87</v>
      </c>
      <c r="J22" s="39"/>
      <c r="K22" s="40"/>
      <c r="L22" s="40"/>
      <c r="M22" s="41"/>
      <c r="N22" s="41"/>
      <c r="O22" s="39"/>
      <c r="P22" s="39"/>
      <c r="Q22" s="39"/>
      <c r="R22" s="38"/>
      <c r="S22" s="41"/>
      <c r="T22" s="41"/>
      <c r="U22" s="39"/>
      <c r="V22" s="39" t="s">
        <v>45</v>
      </c>
      <c r="W22" s="41"/>
      <c r="X22" s="38"/>
      <c r="Y22" s="38"/>
      <c r="Z22" s="41"/>
      <c r="AA22" s="41">
        <f t="shared" si="9"/>
        <v>0</v>
      </c>
      <c r="AB22" s="42">
        <f>'Planilla MTOP'!$AK22-'Planilla MTOP'!$AJ22</f>
        <v>460</v>
      </c>
      <c r="AC22" s="8" t="s">
        <v>46</v>
      </c>
      <c r="AD22" s="39" t="s">
        <v>47</v>
      </c>
      <c r="AE22" s="39">
        <f t="shared" si="10"/>
        <v>7.62</v>
      </c>
      <c r="AF22" s="39">
        <v>3.81</v>
      </c>
      <c r="AG22" s="8" t="s">
        <v>46</v>
      </c>
      <c r="AH22" s="39" t="s">
        <v>44</v>
      </c>
      <c r="AI22" s="38"/>
      <c r="AJ22" s="44">
        <f>B22-'Planilla MTOP'!$G22</f>
        <v>275310</v>
      </c>
      <c r="AK22" s="45">
        <f t="shared" si="11"/>
        <v>275770</v>
      </c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</row>
    <row r="23" spans="1:57" ht="14.25" customHeight="1">
      <c r="A23" s="24"/>
      <c r="B23" s="47">
        <v>276030</v>
      </c>
      <c r="C23" s="47">
        <v>276180</v>
      </c>
      <c r="D23" s="25" t="s">
        <v>89</v>
      </c>
      <c r="E23" s="26" t="s">
        <v>91</v>
      </c>
      <c r="F23" s="27">
        <v>1</v>
      </c>
      <c r="G23" s="49">
        <v>0</v>
      </c>
      <c r="H23" s="13">
        <v>75</v>
      </c>
      <c r="I23" s="13" t="s">
        <v>87</v>
      </c>
      <c r="J23" s="13"/>
      <c r="K23" s="29"/>
      <c r="L23" s="29"/>
      <c r="M23" s="30"/>
      <c r="N23" s="30"/>
      <c r="O23" s="13"/>
      <c r="P23" s="13"/>
      <c r="Q23" s="13"/>
      <c r="R23" s="13"/>
      <c r="S23" s="30"/>
      <c r="T23" s="30"/>
      <c r="U23" s="13"/>
      <c r="V23" s="13" t="s">
        <v>45</v>
      </c>
      <c r="W23" s="30"/>
      <c r="X23" s="28"/>
      <c r="Y23" s="28"/>
      <c r="Z23" s="30"/>
      <c r="AA23" s="30">
        <f t="shared" ref="AA23:AA24" si="12">Y23+G23+Z23</f>
        <v>0</v>
      </c>
      <c r="AB23" s="31">
        <f>'Planilla MTOP'!$AK23-'Planilla MTOP'!$AJ23</f>
        <v>150</v>
      </c>
      <c r="AC23" s="13" t="s">
        <v>46</v>
      </c>
      <c r="AD23" s="13" t="s">
        <v>47</v>
      </c>
      <c r="AE23" s="13">
        <f t="shared" ref="AE23:AE24" si="13">IF(Y23&gt;X23,"-",7.62)</f>
        <v>7.62</v>
      </c>
      <c r="AF23" s="13">
        <v>3.81</v>
      </c>
      <c r="AG23" s="13" t="s">
        <v>46</v>
      </c>
      <c r="AH23" s="13" t="s">
        <v>44</v>
      </c>
      <c r="AI23" s="28"/>
      <c r="AJ23" s="33">
        <f>B23-'Planilla MTOP'!$G23</f>
        <v>276030</v>
      </c>
      <c r="AK23" s="34">
        <f t="shared" ref="AK23:AK24" si="14">C23+Y23</f>
        <v>276180</v>
      </c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</row>
    <row r="24" spans="1:57" ht="14.25" customHeight="1">
      <c r="A24" s="24"/>
      <c r="B24" s="48">
        <v>276030</v>
      </c>
      <c r="C24" s="48">
        <v>276180</v>
      </c>
      <c r="D24" s="35" t="s">
        <v>90</v>
      </c>
      <c r="E24" s="36" t="s">
        <v>91</v>
      </c>
      <c r="F24" s="46">
        <v>1</v>
      </c>
      <c r="G24" s="50">
        <v>0</v>
      </c>
      <c r="H24" s="39">
        <v>75</v>
      </c>
      <c r="I24" s="39" t="s">
        <v>87</v>
      </c>
      <c r="J24" s="39"/>
      <c r="K24" s="40"/>
      <c r="L24" s="40"/>
      <c r="M24" s="41"/>
      <c r="N24" s="41"/>
      <c r="O24" s="39"/>
      <c r="P24" s="39"/>
      <c r="Q24" s="39"/>
      <c r="R24" s="38"/>
      <c r="S24" s="41"/>
      <c r="T24" s="41"/>
      <c r="U24" s="39"/>
      <c r="V24" s="39" t="s">
        <v>45</v>
      </c>
      <c r="W24" s="41"/>
      <c r="X24" s="38"/>
      <c r="Y24" s="38"/>
      <c r="Z24" s="41"/>
      <c r="AA24" s="41">
        <f t="shared" si="12"/>
        <v>0</v>
      </c>
      <c r="AB24" s="42">
        <f>'Planilla MTOP'!$AK24-'Planilla MTOP'!$AJ24</f>
        <v>150</v>
      </c>
      <c r="AC24" s="8" t="s">
        <v>46</v>
      </c>
      <c r="AD24" s="39" t="s">
        <v>47</v>
      </c>
      <c r="AE24" s="39">
        <f t="shared" si="13"/>
        <v>7.62</v>
      </c>
      <c r="AF24" s="39">
        <v>3.81</v>
      </c>
      <c r="AG24" s="8" t="s">
        <v>46</v>
      </c>
      <c r="AH24" s="39" t="s">
        <v>44</v>
      </c>
      <c r="AI24" s="38"/>
      <c r="AJ24" s="44">
        <f>B24-'Planilla MTOP'!$G24</f>
        <v>276030</v>
      </c>
      <c r="AK24" s="45">
        <f t="shared" si="14"/>
        <v>276180</v>
      </c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</row>
    <row r="25" spans="1:57" ht="14.25" customHeight="1">
      <c r="A25" s="24"/>
      <c r="B25" s="51">
        <v>276570</v>
      </c>
      <c r="C25" s="47">
        <v>276650</v>
      </c>
      <c r="D25" s="25" t="s">
        <v>89</v>
      </c>
      <c r="E25" s="26" t="s">
        <v>91</v>
      </c>
      <c r="F25" s="27">
        <v>1</v>
      </c>
      <c r="G25" s="49">
        <v>0</v>
      </c>
      <c r="H25" s="13">
        <v>75</v>
      </c>
      <c r="I25" s="13" t="s">
        <v>87</v>
      </c>
      <c r="J25" s="13"/>
      <c r="K25" s="29"/>
      <c r="L25" s="29"/>
      <c r="M25" s="30"/>
      <c r="N25" s="30"/>
      <c r="O25" s="13"/>
      <c r="P25" s="13"/>
      <c r="Q25" s="13"/>
      <c r="R25" s="13"/>
      <c r="S25" s="30"/>
      <c r="T25" s="30"/>
      <c r="U25" s="13"/>
      <c r="V25" s="13" t="s">
        <v>45</v>
      </c>
      <c r="W25" s="30"/>
      <c r="X25" s="28"/>
      <c r="Y25" s="28"/>
      <c r="Z25" s="30"/>
      <c r="AA25" s="30">
        <f t="shared" ref="AA25:AA28" si="15">Y25+G25+Z25</f>
        <v>0</v>
      </c>
      <c r="AB25" s="31">
        <f>'Planilla MTOP'!$AK25-'Planilla MTOP'!$AJ25</f>
        <v>80</v>
      </c>
      <c r="AC25" s="13" t="s">
        <v>46</v>
      </c>
      <c r="AD25" s="13" t="s">
        <v>47</v>
      </c>
      <c r="AE25" s="13">
        <f t="shared" ref="AE25:AE28" si="16">IF(Y25&gt;X25,"-",7.62)</f>
        <v>7.62</v>
      </c>
      <c r="AF25" s="13">
        <v>3.81</v>
      </c>
      <c r="AG25" s="13" t="s">
        <v>46</v>
      </c>
      <c r="AH25" s="13" t="s">
        <v>44</v>
      </c>
      <c r="AI25" s="28"/>
      <c r="AJ25" s="33">
        <f>B25-'Planilla MTOP'!$G25</f>
        <v>276570</v>
      </c>
      <c r="AK25" s="34">
        <f t="shared" ref="AK25:AK28" si="17">C25+Y25</f>
        <v>276650</v>
      </c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</row>
    <row r="26" spans="1:57" ht="14.25" customHeight="1">
      <c r="A26" s="24"/>
      <c r="B26" s="52">
        <v>276570</v>
      </c>
      <c r="C26" s="48">
        <v>276650</v>
      </c>
      <c r="D26" s="35" t="s">
        <v>90</v>
      </c>
      <c r="E26" s="36" t="s">
        <v>91</v>
      </c>
      <c r="F26" s="46">
        <v>1</v>
      </c>
      <c r="G26" s="50">
        <v>0</v>
      </c>
      <c r="H26" s="39">
        <v>75</v>
      </c>
      <c r="I26" s="39" t="s">
        <v>87</v>
      </c>
      <c r="J26" s="39"/>
      <c r="K26" s="40"/>
      <c r="L26" s="40"/>
      <c r="M26" s="41"/>
      <c r="N26" s="41"/>
      <c r="O26" s="39"/>
      <c r="P26" s="39"/>
      <c r="Q26" s="39"/>
      <c r="R26" s="38"/>
      <c r="S26" s="41"/>
      <c r="T26" s="41"/>
      <c r="U26" s="39"/>
      <c r="V26" s="39" t="s">
        <v>45</v>
      </c>
      <c r="W26" s="41"/>
      <c r="X26" s="38"/>
      <c r="Y26" s="38"/>
      <c r="Z26" s="41"/>
      <c r="AA26" s="41">
        <f t="shared" si="15"/>
        <v>0</v>
      </c>
      <c r="AB26" s="42">
        <f>'Planilla MTOP'!$AK26-'Planilla MTOP'!$AJ26</f>
        <v>80</v>
      </c>
      <c r="AC26" s="8" t="s">
        <v>46</v>
      </c>
      <c r="AD26" s="39" t="s">
        <v>47</v>
      </c>
      <c r="AE26" s="39">
        <f t="shared" si="16"/>
        <v>7.62</v>
      </c>
      <c r="AF26" s="39">
        <v>3.81</v>
      </c>
      <c r="AG26" s="8" t="s">
        <v>46</v>
      </c>
      <c r="AH26" s="39" t="s">
        <v>44</v>
      </c>
      <c r="AI26" s="38"/>
      <c r="AJ26" s="44">
        <f>B26-'Planilla MTOP'!$G26</f>
        <v>276570</v>
      </c>
      <c r="AK26" s="45">
        <f t="shared" si="17"/>
        <v>276650</v>
      </c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</row>
    <row r="27" spans="1:57" ht="14.25" customHeight="1">
      <c r="A27" s="24"/>
      <c r="B27" s="51">
        <v>276890</v>
      </c>
      <c r="C27" s="47">
        <v>277110</v>
      </c>
      <c r="D27" s="25" t="s">
        <v>89</v>
      </c>
      <c r="E27" s="26" t="s">
        <v>91</v>
      </c>
      <c r="F27" s="27">
        <v>1</v>
      </c>
      <c r="G27" s="49">
        <v>0</v>
      </c>
      <c r="H27" s="13">
        <v>75</v>
      </c>
      <c r="I27" s="13" t="s">
        <v>87</v>
      </c>
      <c r="J27" s="13"/>
      <c r="K27" s="29"/>
      <c r="L27" s="29"/>
      <c r="M27" s="30"/>
      <c r="N27" s="30"/>
      <c r="O27" s="13"/>
      <c r="P27" s="13"/>
      <c r="Q27" s="13"/>
      <c r="R27" s="13"/>
      <c r="S27" s="30"/>
      <c r="T27" s="30"/>
      <c r="U27" s="13"/>
      <c r="V27" s="13" t="s">
        <v>45</v>
      </c>
      <c r="W27" s="30"/>
      <c r="X27" s="28"/>
      <c r="Y27" s="28"/>
      <c r="Z27" s="30"/>
      <c r="AA27" s="30">
        <f t="shared" si="15"/>
        <v>0</v>
      </c>
      <c r="AB27" s="31">
        <f>'Planilla MTOP'!$AK27-'Planilla MTOP'!$AJ27</f>
        <v>220</v>
      </c>
      <c r="AC27" s="13" t="s">
        <v>46</v>
      </c>
      <c r="AD27" s="13" t="s">
        <v>47</v>
      </c>
      <c r="AE27" s="13">
        <f t="shared" si="16"/>
        <v>7.62</v>
      </c>
      <c r="AF27" s="13">
        <v>3.81</v>
      </c>
      <c r="AG27" s="13" t="s">
        <v>46</v>
      </c>
      <c r="AH27" s="13" t="s">
        <v>44</v>
      </c>
      <c r="AI27" s="28"/>
      <c r="AJ27" s="33">
        <f>B27-'Planilla MTOP'!$G27</f>
        <v>276890</v>
      </c>
      <c r="AK27" s="34">
        <f t="shared" si="17"/>
        <v>277110</v>
      </c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</row>
    <row r="28" spans="1:57" ht="14.25" customHeight="1">
      <c r="A28" s="24"/>
      <c r="B28" s="52">
        <v>276890</v>
      </c>
      <c r="C28" s="48">
        <v>277110</v>
      </c>
      <c r="D28" s="35" t="s">
        <v>90</v>
      </c>
      <c r="E28" s="36" t="s">
        <v>91</v>
      </c>
      <c r="F28" s="46">
        <v>1</v>
      </c>
      <c r="G28" s="50">
        <v>0</v>
      </c>
      <c r="H28" s="39">
        <v>75</v>
      </c>
      <c r="I28" s="39" t="s">
        <v>87</v>
      </c>
      <c r="J28" s="39"/>
      <c r="K28" s="40"/>
      <c r="L28" s="40"/>
      <c r="M28" s="41"/>
      <c r="N28" s="41"/>
      <c r="O28" s="39"/>
      <c r="P28" s="39"/>
      <c r="Q28" s="39"/>
      <c r="R28" s="38"/>
      <c r="S28" s="41"/>
      <c r="T28" s="41"/>
      <c r="U28" s="39"/>
      <c r="V28" s="39" t="s">
        <v>45</v>
      </c>
      <c r="W28" s="41"/>
      <c r="X28" s="38"/>
      <c r="Y28" s="38"/>
      <c r="Z28" s="41"/>
      <c r="AA28" s="41">
        <f t="shared" si="15"/>
        <v>0</v>
      </c>
      <c r="AB28" s="42">
        <f>'Planilla MTOP'!$AK28-'Planilla MTOP'!$AJ28</f>
        <v>220</v>
      </c>
      <c r="AC28" s="8" t="s">
        <v>46</v>
      </c>
      <c r="AD28" s="39" t="s">
        <v>47</v>
      </c>
      <c r="AE28" s="39">
        <f t="shared" si="16"/>
        <v>7.62</v>
      </c>
      <c r="AF28" s="39">
        <v>3.81</v>
      </c>
      <c r="AG28" s="8" t="s">
        <v>46</v>
      </c>
      <c r="AH28" s="39" t="s">
        <v>44</v>
      </c>
      <c r="AI28" s="38"/>
      <c r="AJ28" s="44">
        <f>B28-'Planilla MTOP'!$G28</f>
        <v>276890</v>
      </c>
      <c r="AK28" s="45">
        <f t="shared" si="17"/>
        <v>277110</v>
      </c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</row>
    <row r="29" spans="1:57" ht="14.25" customHeight="1">
      <c r="A29" s="24"/>
      <c r="B29" s="51">
        <v>277210</v>
      </c>
      <c r="C29" s="47">
        <v>277510</v>
      </c>
      <c r="D29" s="25" t="s">
        <v>89</v>
      </c>
      <c r="E29" s="26" t="s">
        <v>91</v>
      </c>
      <c r="F29" s="27">
        <v>1</v>
      </c>
      <c r="G29" s="49">
        <v>0</v>
      </c>
      <c r="H29" s="13">
        <v>75</v>
      </c>
      <c r="I29" s="13" t="s">
        <v>87</v>
      </c>
      <c r="J29" s="13"/>
      <c r="K29" s="29"/>
      <c r="L29" s="29"/>
      <c r="M29" s="30"/>
      <c r="N29" s="30"/>
      <c r="O29" s="13"/>
      <c r="P29" s="13"/>
      <c r="Q29" s="13"/>
      <c r="R29" s="13"/>
      <c r="S29" s="30"/>
      <c r="T29" s="30"/>
      <c r="U29" s="13"/>
      <c r="V29" s="13" t="s">
        <v>45</v>
      </c>
      <c r="W29" s="30"/>
      <c r="X29" s="28"/>
      <c r="Y29" s="28"/>
      <c r="Z29" s="30"/>
      <c r="AA29" s="30">
        <f t="shared" ref="AA29:AA36" si="18">Y29+G29+Z29</f>
        <v>0</v>
      </c>
      <c r="AB29" s="31">
        <f>'Planilla MTOP'!$AK29-'Planilla MTOP'!$AJ29</f>
        <v>300</v>
      </c>
      <c r="AC29" s="13" t="s">
        <v>46</v>
      </c>
      <c r="AD29" s="13" t="s">
        <v>47</v>
      </c>
      <c r="AE29" s="13">
        <f t="shared" ref="AE29:AE36" si="19">IF(Y29&gt;X29,"-",7.62)</f>
        <v>7.62</v>
      </c>
      <c r="AF29" s="13">
        <v>3.81</v>
      </c>
      <c r="AG29" s="13" t="s">
        <v>46</v>
      </c>
      <c r="AH29" s="13" t="s">
        <v>44</v>
      </c>
      <c r="AI29" s="28"/>
      <c r="AJ29" s="33">
        <f>B29-'Planilla MTOP'!$G29</f>
        <v>277210</v>
      </c>
      <c r="AK29" s="34">
        <f t="shared" ref="AK29:AK36" si="20">C29+Y29</f>
        <v>277510</v>
      </c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</row>
    <row r="30" spans="1:57" ht="14.25" customHeight="1">
      <c r="A30" s="24"/>
      <c r="B30" s="52">
        <v>277210</v>
      </c>
      <c r="C30" s="48">
        <v>277510</v>
      </c>
      <c r="D30" s="35" t="s">
        <v>90</v>
      </c>
      <c r="E30" s="36" t="s">
        <v>91</v>
      </c>
      <c r="F30" s="46">
        <v>1</v>
      </c>
      <c r="G30" s="50">
        <v>0</v>
      </c>
      <c r="H30" s="39">
        <v>75</v>
      </c>
      <c r="I30" s="39" t="s">
        <v>87</v>
      </c>
      <c r="J30" s="39"/>
      <c r="K30" s="40"/>
      <c r="L30" s="40"/>
      <c r="M30" s="41"/>
      <c r="N30" s="41"/>
      <c r="O30" s="39"/>
      <c r="P30" s="39"/>
      <c r="Q30" s="39"/>
      <c r="R30" s="38"/>
      <c r="S30" s="41"/>
      <c r="T30" s="41"/>
      <c r="U30" s="39"/>
      <c r="V30" s="39" t="s">
        <v>45</v>
      </c>
      <c r="W30" s="41"/>
      <c r="X30" s="38"/>
      <c r="Y30" s="38"/>
      <c r="Z30" s="41"/>
      <c r="AA30" s="41">
        <f t="shared" si="18"/>
        <v>0</v>
      </c>
      <c r="AB30" s="42">
        <f>'Planilla MTOP'!$AK30-'Planilla MTOP'!$AJ30</f>
        <v>300</v>
      </c>
      <c r="AC30" s="8" t="s">
        <v>46</v>
      </c>
      <c r="AD30" s="39" t="s">
        <v>47</v>
      </c>
      <c r="AE30" s="39">
        <f t="shared" si="19"/>
        <v>7.62</v>
      </c>
      <c r="AF30" s="39">
        <v>3.81</v>
      </c>
      <c r="AG30" s="8" t="s">
        <v>46</v>
      </c>
      <c r="AH30" s="39" t="s">
        <v>44</v>
      </c>
      <c r="AI30" s="38"/>
      <c r="AJ30" s="44">
        <f>B30-'Planilla MTOP'!$G30</f>
        <v>277210</v>
      </c>
      <c r="AK30" s="45">
        <f t="shared" si="20"/>
        <v>277510</v>
      </c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</row>
    <row r="31" spans="1:57" ht="14.25" customHeight="1">
      <c r="A31" s="24"/>
      <c r="B31" s="51">
        <v>277550</v>
      </c>
      <c r="C31" s="47">
        <v>277690</v>
      </c>
      <c r="D31" s="25" t="s">
        <v>89</v>
      </c>
      <c r="E31" s="26" t="s">
        <v>91</v>
      </c>
      <c r="F31" s="27">
        <v>1</v>
      </c>
      <c r="G31" s="49">
        <v>0</v>
      </c>
      <c r="H31" s="13">
        <v>75</v>
      </c>
      <c r="I31" s="13" t="s">
        <v>87</v>
      </c>
      <c r="J31" s="13"/>
      <c r="K31" s="29"/>
      <c r="L31" s="29"/>
      <c r="M31" s="30"/>
      <c r="N31" s="30"/>
      <c r="O31" s="13"/>
      <c r="P31" s="13"/>
      <c r="Q31" s="13"/>
      <c r="R31" s="13"/>
      <c r="S31" s="30"/>
      <c r="T31" s="30"/>
      <c r="U31" s="13"/>
      <c r="V31" s="13" t="s">
        <v>45</v>
      </c>
      <c r="W31" s="30"/>
      <c r="X31" s="28"/>
      <c r="Y31" s="28"/>
      <c r="Z31" s="30"/>
      <c r="AA31" s="30">
        <f t="shared" si="18"/>
        <v>0</v>
      </c>
      <c r="AB31" s="31">
        <f>'Planilla MTOP'!$AK31-'Planilla MTOP'!$AJ31</f>
        <v>140</v>
      </c>
      <c r="AC31" s="13" t="s">
        <v>46</v>
      </c>
      <c r="AD31" s="13" t="s">
        <v>47</v>
      </c>
      <c r="AE31" s="13">
        <f t="shared" si="19"/>
        <v>7.62</v>
      </c>
      <c r="AF31" s="13">
        <v>3.81</v>
      </c>
      <c r="AG31" s="13" t="s">
        <v>46</v>
      </c>
      <c r="AH31" s="13" t="s">
        <v>44</v>
      </c>
      <c r="AI31" s="28"/>
      <c r="AJ31" s="33">
        <f>B31-'Planilla MTOP'!$G31</f>
        <v>277550</v>
      </c>
      <c r="AK31" s="34">
        <f t="shared" si="20"/>
        <v>277690</v>
      </c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</row>
    <row r="32" spans="1:57" ht="14.25" customHeight="1">
      <c r="A32" s="24"/>
      <c r="B32" s="52">
        <v>277550</v>
      </c>
      <c r="C32" s="48">
        <v>277690</v>
      </c>
      <c r="D32" s="35" t="s">
        <v>90</v>
      </c>
      <c r="E32" s="36" t="s">
        <v>91</v>
      </c>
      <c r="F32" s="46">
        <v>1</v>
      </c>
      <c r="G32" s="50">
        <v>0</v>
      </c>
      <c r="H32" s="39">
        <v>75</v>
      </c>
      <c r="I32" s="39" t="s">
        <v>87</v>
      </c>
      <c r="J32" s="39"/>
      <c r="K32" s="40"/>
      <c r="L32" s="40"/>
      <c r="M32" s="41"/>
      <c r="N32" s="41"/>
      <c r="O32" s="39"/>
      <c r="P32" s="39"/>
      <c r="Q32" s="39"/>
      <c r="R32" s="38"/>
      <c r="S32" s="41"/>
      <c r="T32" s="41"/>
      <c r="U32" s="39"/>
      <c r="V32" s="39" t="s">
        <v>45</v>
      </c>
      <c r="W32" s="41"/>
      <c r="X32" s="38"/>
      <c r="Y32" s="38"/>
      <c r="Z32" s="41"/>
      <c r="AA32" s="41">
        <f t="shared" si="18"/>
        <v>0</v>
      </c>
      <c r="AB32" s="42">
        <f>'Planilla MTOP'!$AK32-'Planilla MTOP'!$AJ32</f>
        <v>140</v>
      </c>
      <c r="AC32" s="8" t="s">
        <v>46</v>
      </c>
      <c r="AD32" s="39" t="s">
        <v>47</v>
      </c>
      <c r="AE32" s="39">
        <f t="shared" si="19"/>
        <v>7.62</v>
      </c>
      <c r="AF32" s="39">
        <v>3.81</v>
      </c>
      <c r="AG32" s="8" t="s">
        <v>46</v>
      </c>
      <c r="AH32" s="39" t="s">
        <v>44</v>
      </c>
      <c r="AI32" s="38"/>
      <c r="AJ32" s="44">
        <f>B32-'Planilla MTOP'!$G32</f>
        <v>277550</v>
      </c>
      <c r="AK32" s="45">
        <f t="shared" si="20"/>
        <v>277690</v>
      </c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</row>
    <row r="33" spans="1:57" ht="14.25" customHeight="1">
      <c r="A33" s="24"/>
      <c r="B33" s="51">
        <v>277910</v>
      </c>
      <c r="C33" s="47">
        <v>278130</v>
      </c>
      <c r="D33" s="25" t="s">
        <v>89</v>
      </c>
      <c r="E33" s="26" t="s">
        <v>91</v>
      </c>
      <c r="F33" s="27">
        <v>1</v>
      </c>
      <c r="G33" s="49">
        <v>0</v>
      </c>
      <c r="H33" s="13">
        <v>75</v>
      </c>
      <c r="I33" s="13" t="s">
        <v>87</v>
      </c>
      <c r="J33" s="13"/>
      <c r="K33" s="29"/>
      <c r="L33" s="29"/>
      <c r="M33" s="30"/>
      <c r="N33" s="30"/>
      <c r="O33" s="13"/>
      <c r="P33" s="13"/>
      <c r="Q33" s="13"/>
      <c r="R33" s="13"/>
      <c r="S33" s="30"/>
      <c r="T33" s="30"/>
      <c r="U33" s="13"/>
      <c r="V33" s="13" t="s">
        <v>45</v>
      </c>
      <c r="W33" s="30"/>
      <c r="X33" s="28"/>
      <c r="Y33" s="28"/>
      <c r="Z33" s="30"/>
      <c r="AA33" s="30">
        <f t="shared" si="18"/>
        <v>0</v>
      </c>
      <c r="AB33" s="31">
        <f>'Planilla MTOP'!$AK33-'Planilla MTOP'!$AJ33</f>
        <v>220</v>
      </c>
      <c r="AC33" s="13" t="s">
        <v>46</v>
      </c>
      <c r="AD33" s="13" t="s">
        <v>47</v>
      </c>
      <c r="AE33" s="13">
        <f t="shared" si="19"/>
        <v>7.62</v>
      </c>
      <c r="AF33" s="13">
        <v>3.81</v>
      </c>
      <c r="AG33" s="13" t="s">
        <v>46</v>
      </c>
      <c r="AH33" s="13" t="s">
        <v>44</v>
      </c>
      <c r="AI33" s="28"/>
      <c r="AJ33" s="33">
        <f>B33-'Planilla MTOP'!$G33</f>
        <v>277910</v>
      </c>
      <c r="AK33" s="34">
        <f t="shared" si="20"/>
        <v>278130</v>
      </c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</row>
    <row r="34" spans="1:57" ht="14.25" customHeight="1">
      <c r="A34" s="24"/>
      <c r="B34" s="52">
        <v>277910</v>
      </c>
      <c r="C34" s="48">
        <v>278130</v>
      </c>
      <c r="D34" s="35" t="s">
        <v>90</v>
      </c>
      <c r="E34" s="36" t="s">
        <v>91</v>
      </c>
      <c r="F34" s="46">
        <v>1</v>
      </c>
      <c r="G34" s="50">
        <v>0</v>
      </c>
      <c r="H34" s="39">
        <v>75</v>
      </c>
      <c r="I34" s="39" t="s">
        <v>87</v>
      </c>
      <c r="J34" s="39"/>
      <c r="K34" s="40"/>
      <c r="L34" s="40"/>
      <c r="M34" s="41"/>
      <c r="N34" s="41"/>
      <c r="O34" s="39"/>
      <c r="P34" s="39"/>
      <c r="Q34" s="39"/>
      <c r="R34" s="38"/>
      <c r="S34" s="41"/>
      <c r="T34" s="41"/>
      <c r="U34" s="39"/>
      <c r="V34" s="39" t="s">
        <v>45</v>
      </c>
      <c r="W34" s="41"/>
      <c r="X34" s="38"/>
      <c r="Y34" s="38"/>
      <c r="Z34" s="41"/>
      <c r="AA34" s="41">
        <f t="shared" si="18"/>
        <v>0</v>
      </c>
      <c r="AB34" s="42">
        <f>'Planilla MTOP'!$AK34-'Planilla MTOP'!$AJ34</f>
        <v>220</v>
      </c>
      <c r="AC34" s="8" t="s">
        <v>46</v>
      </c>
      <c r="AD34" s="39" t="s">
        <v>47</v>
      </c>
      <c r="AE34" s="39">
        <f t="shared" si="19"/>
        <v>7.62</v>
      </c>
      <c r="AF34" s="39">
        <v>3.81</v>
      </c>
      <c r="AG34" s="8" t="s">
        <v>46</v>
      </c>
      <c r="AH34" s="39" t="s">
        <v>44</v>
      </c>
      <c r="AI34" s="38"/>
      <c r="AJ34" s="44">
        <f>B34-'Planilla MTOP'!$G34</f>
        <v>277910</v>
      </c>
      <c r="AK34" s="45">
        <f t="shared" si="20"/>
        <v>278130</v>
      </c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</row>
    <row r="35" spans="1:57" ht="14.25" customHeight="1">
      <c r="A35" s="24"/>
      <c r="B35" s="51">
        <v>278350</v>
      </c>
      <c r="C35" s="47">
        <v>278530</v>
      </c>
      <c r="D35" s="25" t="s">
        <v>89</v>
      </c>
      <c r="E35" s="26" t="s">
        <v>91</v>
      </c>
      <c r="F35" s="27">
        <v>1</v>
      </c>
      <c r="G35" s="49">
        <v>0</v>
      </c>
      <c r="H35" s="13">
        <v>75</v>
      </c>
      <c r="I35" s="13" t="s">
        <v>87</v>
      </c>
      <c r="J35" s="13"/>
      <c r="K35" s="29"/>
      <c r="L35" s="29"/>
      <c r="M35" s="30"/>
      <c r="N35" s="30"/>
      <c r="O35" s="13"/>
      <c r="P35" s="13"/>
      <c r="Q35" s="13"/>
      <c r="R35" s="13"/>
      <c r="S35" s="30"/>
      <c r="T35" s="30"/>
      <c r="U35" s="13"/>
      <c r="V35" s="13" t="s">
        <v>45</v>
      </c>
      <c r="W35" s="30"/>
      <c r="X35" s="28"/>
      <c r="Y35" s="28"/>
      <c r="Z35" s="30"/>
      <c r="AA35" s="30">
        <f t="shared" si="18"/>
        <v>0</v>
      </c>
      <c r="AB35" s="31">
        <f>'Planilla MTOP'!$AK35-'Planilla MTOP'!$AJ35</f>
        <v>180</v>
      </c>
      <c r="AC35" s="13" t="s">
        <v>46</v>
      </c>
      <c r="AD35" s="13" t="s">
        <v>47</v>
      </c>
      <c r="AE35" s="13">
        <f t="shared" si="19"/>
        <v>7.62</v>
      </c>
      <c r="AF35" s="13">
        <v>3.81</v>
      </c>
      <c r="AG35" s="13" t="s">
        <v>46</v>
      </c>
      <c r="AH35" s="13" t="s">
        <v>44</v>
      </c>
      <c r="AI35" s="28"/>
      <c r="AJ35" s="33">
        <f>B35-'Planilla MTOP'!$G35</f>
        <v>278350</v>
      </c>
      <c r="AK35" s="34">
        <f t="shared" si="20"/>
        <v>278530</v>
      </c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</row>
    <row r="36" spans="1:57" ht="14.25" customHeight="1">
      <c r="A36" s="24"/>
      <c r="B36" s="52">
        <v>278350</v>
      </c>
      <c r="C36" s="48">
        <v>278530</v>
      </c>
      <c r="D36" s="35" t="s">
        <v>90</v>
      </c>
      <c r="E36" s="36" t="s">
        <v>91</v>
      </c>
      <c r="F36" s="46">
        <v>1</v>
      </c>
      <c r="G36" s="50">
        <v>0</v>
      </c>
      <c r="H36" s="39">
        <v>75</v>
      </c>
      <c r="I36" s="39" t="s">
        <v>87</v>
      </c>
      <c r="J36" s="39"/>
      <c r="K36" s="40"/>
      <c r="L36" s="40"/>
      <c r="M36" s="41"/>
      <c r="N36" s="41"/>
      <c r="O36" s="39"/>
      <c r="P36" s="39"/>
      <c r="Q36" s="39"/>
      <c r="R36" s="38"/>
      <c r="S36" s="41"/>
      <c r="T36" s="41"/>
      <c r="U36" s="39"/>
      <c r="V36" s="39" t="s">
        <v>45</v>
      </c>
      <c r="W36" s="41"/>
      <c r="X36" s="38"/>
      <c r="Y36" s="38"/>
      <c r="Z36" s="41"/>
      <c r="AA36" s="41">
        <f t="shared" si="18"/>
        <v>0</v>
      </c>
      <c r="AB36" s="42">
        <f>'Planilla MTOP'!$AK36-'Planilla MTOP'!$AJ36</f>
        <v>180</v>
      </c>
      <c r="AC36" s="8" t="s">
        <v>46</v>
      </c>
      <c r="AD36" s="39" t="s">
        <v>47</v>
      </c>
      <c r="AE36" s="39">
        <f t="shared" si="19"/>
        <v>7.62</v>
      </c>
      <c r="AF36" s="39">
        <v>3.81</v>
      </c>
      <c r="AG36" s="8" t="s">
        <v>46</v>
      </c>
      <c r="AH36" s="39" t="s">
        <v>44</v>
      </c>
      <c r="AI36" s="38"/>
      <c r="AJ36" s="44">
        <f>B36-'Planilla MTOP'!$G36</f>
        <v>278350</v>
      </c>
      <c r="AK36" s="45">
        <f t="shared" si="20"/>
        <v>278530</v>
      </c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</row>
    <row r="37" spans="1:57" ht="14.25" customHeight="1">
      <c r="A37" s="24"/>
      <c r="B37" s="51">
        <v>279190</v>
      </c>
      <c r="C37" s="47">
        <v>279470</v>
      </c>
      <c r="D37" s="25" t="s">
        <v>89</v>
      </c>
      <c r="E37" s="26" t="s">
        <v>91</v>
      </c>
      <c r="F37" s="27">
        <v>1</v>
      </c>
      <c r="G37" s="49">
        <v>0</v>
      </c>
      <c r="H37" s="13">
        <v>75</v>
      </c>
      <c r="I37" s="13" t="s">
        <v>87</v>
      </c>
      <c r="J37" s="13"/>
      <c r="K37" s="29"/>
      <c r="L37" s="29"/>
      <c r="M37" s="30"/>
      <c r="N37" s="30"/>
      <c r="O37" s="13"/>
      <c r="P37" s="13"/>
      <c r="Q37" s="13"/>
      <c r="R37" s="13"/>
      <c r="S37" s="30"/>
      <c r="T37" s="30"/>
      <c r="U37" s="13"/>
      <c r="V37" s="13" t="s">
        <v>45</v>
      </c>
      <c r="W37" s="30"/>
      <c r="X37" s="28"/>
      <c r="Y37" s="28"/>
      <c r="Z37" s="30"/>
      <c r="AA37" s="30">
        <f t="shared" ref="AA37:AA40" si="21">Y37+G37+Z37</f>
        <v>0</v>
      </c>
      <c r="AB37" s="31">
        <f>'Planilla MTOP'!$AK37-'Planilla MTOP'!$AJ37</f>
        <v>280</v>
      </c>
      <c r="AC37" s="13" t="s">
        <v>46</v>
      </c>
      <c r="AD37" s="13" t="s">
        <v>47</v>
      </c>
      <c r="AE37" s="13">
        <f t="shared" ref="AE37:AE40" si="22">IF(Y37&gt;X37,"-",7.62)</f>
        <v>7.62</v>
      </c>
      <c r="AF37" s="13">
        <v>3.81</v>
      </c>
      <c r="AG37" s="13" t="s">
        <v>46</v>
      </c>
      <c r="AH37" s="13" t="s">
        <v>44</v>
      </c>
      <c r="AI37" s="28"/>
      <c r="AJ37" s="33">
        <f>B37-'Planilla MTOP'!$G37</f>
        <v>279190</v>
      </c>
      <c r="AK37" s="34">
        <f t="shared" ref="AK37:AK40" si="23">C37+Y37</f>
        <v>279470</v>
      </c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</row>
    <row r="38" spans="1:57" ht="14.25" customHeight="1">
      <c r="A38" s="24"/>
      <c r="B38" s="52">
        <v>279190</v>
      </c>
      <c r="C38" s="48">
        <v>279470</v>
      </c>
      <c r="D38" s="35" t="s">
        <v>90</v>
      </c>
      <c r="E38" s="36" t="s">
        <v>91</v>
      </c>
      <c r="F38" s="46">
        <v>1</v>
      </c>
      <c r="G38" s="50">
        <v>0</v>
      </c>
      <c r="H38" s="39">
        <v>75</v>
      </c>
      <c r="I38" s="39" t="s">
        <v>87</v>
      </c>
      <c r="J38" s="39"/>
      <c r="K38" s="40"/>
      <c r="L38" s="40"/>
      <c r="M38" s="41"/>
      <c r="N38" s="41"/>
      <c r="O38" s="39"/>
      <c r="P38" s="39"/>
      <c r="Q38" s="39"/>
      <c r="R38" s="38"/>
      <c r="S38" s="41"/>
      <c r="T38" s="41"/>
      <c r="U38" s="39"/>
      <c r="V38" s="39" t="s">
        <v>45</v>
      </c>
      <c r="W38" s="41"/>
      <c r="X38" s="38"/>
      <c r="Y38" s="38"/>
      <c r="Z38" s="41"/>
      <c r="AA38" s="41">
        <f t="shared" si="21"/>
        <v>0</v>
      </c>
      <c r="AB38" s="42">
        <f>'Planilla MTOP'!$AK38-'Planilla MTOP'!$AJ38</f>
        <v>280</v>
      </c>
      <c r="AC38" s="8" t="s">
        <v>46</v>
      </c>
      <c r="AD38" s="39" t="s">
        <v>47</v>
      </c>
      <c r="AE38" s="39">
        <f t="shared" si="22"/>
        <v>7.62</v>
      </c>
      <c r="AF38" s="39">
        <v>3.81</v>
      </c>
      <c r="AG38" s="8" t="s">
        <v>46</v>
      </c>
      <c r="AH38" s="39" t="s">
        <v>44</v>
      </c>
      <c r="AI38" s="38"/>
      <c r="AJ38" s="44">
        <f>B38-'Planilla MTOP'!$G38</f>
        <v>279190</v>
      </c>
      <c r="AK38" s="45">
        <f t="shared" si="23"/>
        <v>279470</v>
      </c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</row>
    <row r="39" spans="1:57" ht="14.25" customHeight="1">
      <c r="A39" s="24"/>
      <c r="B39" s="51">
        <v>287750</v>
      </c>
      <c r="C39" s="47">
        <v>290850</v>
      </c>
      <c r="D39" s="25" t="s">
        <v>89</v>
      </c>
      <c r="E39" s="26" t="s">
        <v>91</v>
      </c>
      <c r="F39" s="27">
        <v>1</v>
      </c>
      <c r="G39" s="49">
        <v>0</v>
      </c>
      <c r="H39" s="13">
        <v>75</v>
      </c>
      <c r="I39" s="13" t="s">
        <v>87</v>
      </c>
      <c r="J39" s="13"/>
      <c r="K39" s="29"/>
      <c r="L39" s="29"/>
      <c r="M39" s="30"/>
      <c r="N39" s="30"/>
      <c r="O39" s="13"/>
      <c r="P39" s="13"/>
      <c r="Q39" s="13"/>
      <c r="R39" s="13"/>
      <c r="S39" s="30"/>
      <c r="T39" s="30"/>
      <c r="U39" s="13"/>
      <c r="V39" s="13" t="s">
        <v>45</v>
      </c>
      <c r="W39" s="30"/>
      <c r="X39" s="28"/>
      <c r="Y39" s="28"/>
      <c r="Z39" s="30"/>
      <c r="AA39" s="30">
        <f t="shared" si="21"/>
        <v>0</v>
      </c>
      <c r="AB39" s="31">
        <f>'Planilla MTOP'!$AK39-'Planilla MTOP'!$AJ39</f>
        <v>3100</v>
      </c>
      <c r="AC39" s="13" t="s">
        <v>46</v>
      </c>
      <c r="AD39" s="13" t="s">
        <v>47</v>
      </c>
      <c r="AE39" s="13">
        <f t="shared" si="22"/>
        <v>7.62</v>
      </c>
      <c r="AF39" s="13">
        <v>3.81</v>
      </c>
      <c r="AG39" s="13" t="s">
        <v>46</v>
      </c>
      <c r="AH39" s="13" t="s">
        <v>44</v>
      </c>
      <c r="AI39" s="28"/>
      <c r="AJ39" s="33">
        <f>B39-'Planilla MTOP'!$G39</f>
        <v>287750</v>
      </c>
      <c r="AK39" s="34">
        <f t="shared" si="23"/>
        <v>290850</v>
      </c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</row>
    <row r="40" spans="1:57" ht="14.25" customHeight="1">
      <c r="A40" s="24"/>
      <c r="B40" s="52">
        <v>287750</v>
      </c>
      <c r="C40" s="48">
        <v>290850</v>
      </c>
      <c r="D40" s="35" t="s">
        <v>90</v>
      </c>
      <c r="E40" s="36" t="s">
        <v>91</v>
      </c>
      <c r="F40" s="46">
        <v>1</v>
      </c>
      <c r="G40" s="50">
        <v>0</v>
      </c>
      <c r="H40" s="39">
        <v>75</v>
      </c>
      <c r="I40" s="39" t="s">
        <v>87</v>
      </c>
      <c r="J40" s="39"/>
      <c r="K40" s="40"/>
      <c r="L40" s="40"/>
      <c r="M40" s="41"/>
      <c r="N40" s="41"/>
      <c r="O40" s="39"/>
      <c r="P40" s="39"/>
      <c r="Q40" s="39"/>
      <c r="R40" s="38"/>
      <c r="S40" s="41"/>
      <c r="T40" s="41"/>
      <c r="U40" s="39"/>
      <c r="V40" s="39" t="s">
        <v>45</v>
      </c>
      <c r="W40" s="41"/>
      <c r="X40" s="38"/>
      <c r="Y40" s="38"/>
      <c r="Z40" s="41"/>
      <c r="AA40" s="41">
        <f t="shared" si="21"/>
        <v>0</v>
      </c>
      <c r="AB40" s="42">
        <f>'Planilla MTOP'!$AK40-'Planilla MTOP'!$AJ40</f>
        <v>3100</v>
      </c>
      <c r="AC40" s="8" t="s">
        <v>46</v>
      </c>
      <c r="AD40" s="39" t="s">
        <v>47</v>
      </c>
      <c r="AE40" s="39">
        <f t="shared" si="22"/>
        <v>7.62</v>
      </c>
      <c r="AF40" s="39">
        <v>3.81</v>
      </c>
      <c r="AG40" s="8" t="s">
        <v>46</v>
      </c>
      <c r="AH40" s="39" t="s">
        <v>44</v>
      </c>
      <c r="AI40" s="38"/>
      <c r="AJ40" s="44">
        <f>B40-'Planilla MTOP'!$G40</f>
        <v>287750</v>
      </c>
      <c r="AK40" s="45">
        <f t="shared" si="23"/>
        <v>290850</v>
      </c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</row>
    <row r="41" spans="1:57" ht="14.25" customHeight="1">
      <c r="A41" s="24"/>
      <c r="B41" s="51">
        <v>291850</v>
      </c>
      <c r="C41" s="47">
        <v>292510</v>
      </c>
      <c r="D41" s="25" t="s">
        <v>89</v>
      </c>
      <c r="E41" s="26" t="s">
        <v>91</v>
      </c>
      <c r="F41" s="27">
        <v>1</v>
      </c>
      <c r="G41" s="49">
        <v>0</v>
      </c>
      <c r="H41" s="13">
        <v>75</v>
      </c>
      <c r="I41" s="13" t="s">
        <v>87</v>
      </c>
      <c r="J41" s="13"/>
      <c r="K41" s="29"/>
      <c r="L41" s="29"/>
      <c r="M41" s="30"/>
      <c r="N41" s="30"/>
      <c r="O41" s="13"/>
      <c r="P41" s="13"/>
      <c r="Q41" s="13"/>
      <c r="R41" s="13"/>
      <c r="S41" s="30"/>
      <c r="T41" s="30"/>
      <c r="U41" s="13"/>
      <c r="V41" s="13" t="s">
        <v>45</v>
      </c>
      <c r="W41" s="30"/>
      <c r="X41" s="28"/>
      <c r="Y41" s="28"/>
      <c r="Z41" s="30"/>
      <c r="AA41" s="30">
        <f t="shared" ref="AA41:AA54" si="24">Y41+G41+Z41</f>
        <v>0</v>
      </c>
      <c r="AB41" s="31">
        <f>'Planilla MTOP'!$AK41-'Planilla MTOP'!$AJ41</f>
        <v>660</v>
      </c>
      <c r="AC41" s="13" t="s">
        <v>46</v>
      </c>
      <c r="AD41" s="13" t="s">
        <v>47</v>
      </c>
      <c r="AE41" s="13">
        <f t="shared" ref="AE41:AE54" si="25">IF(Y41&gt;X41,"-",7.62)</f>
        <v>7.62</v>
      </c>
      <c r="AF41" s="13">
        <v>3.81</v>
      </c>
      <c r="AG41" s="13" t="s">
        <v>46</v>
      </c>
      <c r="AH41" s="13" t="s">
        <v>44</v>
      </c>
      <c r="AI41" s="28"/>
      <c r="AJ41" s="33">
        <f>B41-'Planilla MTOP'!$G41</f>
        <v>291850</v>
      </c>
      <c r="AK41" s="34">
        <f t="shared" ref="AK41:AK54" si="26">C41+Y41</f>
        <v>292510</v>
      </c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</row>
    <row r="42" spans="1:57" ht="14.25" customHeight="1">
      <c r="A42" s="24"/>
      <c r="B42" s="52">
        <v>291850</v>
      </c>
      <c r="C42" s="48">
        <v>292510</v>
      </c>
      <c r="D42" s="35" t="s">
        <v>90</v>
      </c>
      <c r="E42" s="36" t="s">
        <v>91</v>
      </c>
      <c r="F42" s="46">
        <v>1</v>
      </c>
      <c r="G42" s="50">
        <v>0</v>
      </c>
      <c r="H42" s="39">
        <v>75</v>
      </c>
      <c r="I42" s="39" t="s">
        <v>87</v>
      </c>
      <c r="J42" s="39"/>
      <c r="K42" s="40"/>
      <c r="L42" s="40"/>
      <c r="M42" s="41"/>
      <c r="N42" s="41"/>
      <c r="O42" s="39"/>
      <c r="P42" s="39"/>
      <c r="Q42" s="39"/>
      <c r="R42" s="38"/>
      <c r="S42" s="41"/>
      <c r="T42" s="41"/>
      <c r="U42" s="39"/>
      <c r="V42" s="39" t="s">
        <v>45</v>
      </c>
      <c r="W42" s="41"/>
      <c r="X42" s="38"/>
      <c r="Y42" s="38"/>
      <c r="Z42" s="41"/>
      <c r="AA42" s="41">
        <f t="shared" si="24"/>
        <v>0</v>
      </c>
      <c r="AB42" s="42">
        <f>'Planilla MTOP'!$AK42-'Planilla MTOP'!$AJ42</f>
        <v>660</v>
      </c>
      <c r="AC42" s="8" t="s">
        <v>46</v>
      </c>
      <c r="AD42" s="39" t="s">
        <v>47</v>
      </c>
      <c r="AE42" s="39">
        <f t="shared" si="25"/>
        <v>7.62</v>
      </c>
      <c r="AF42" s="39">
        <v>3.81</v>
      </c>
      <c r="AG42" s="8" t="s">
        <v>46</v>
      </c>
      <c r="AH42" s="39" t="s">
        <v>44</v>
      </c>
      <c r="AI42" s="38"/>
      <c r="AJ42" s="44">
        <f>B42-'Planilla MTOP'!$G42</f>
        <v>291850</v>
      </c>
      <c r="AK42" s="45">
        <f t="shared" si="26"/>
        <v>292510</v>
      </c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</row>
    <row r="43" spans="1:57" ht="14.25" customHeight="1">
      <c r="A43" s="54"/>
      <c r="B43" s="51">
        <v>294390</v>
      </c>
      <c r="C43" s="47">
        <v>294450</v>
      </c>
      <c r="D43" s="25" t="s">
        <v>89</v>
      </c>
      <c r="E43" s="26" t="s">
        <v>91</v>
      </c>
      <c r="F43" s="27">
        <v>1</v>
      </c>
      <c r="G43" s="49">
        <v>0</v>
      </c>
      <c r="H43" s="13">
        <v>75</v>
      </c>
      <c r="I43" s="13" t="s">
        <v>87</v>
      </c>
      <c r="J43" s="13"/>
      <c r="K43" s="29"/>
      <c r="L43" s="29"/>
      <c r="M43" s="30"/>
      <c r="N43" s="30"/>
      <c r="O43" s="13"/>
      <c r="P43" s="13"/>
      <c r="Q43" s="13"/>
      <c r="R43" s="13"/>
      <c r="S43" s="30"/>
      <c r="T43" s="30"/>
      <c r="U43" s="13"/>
      <c r="V43" s="13" t="s">
        <v>45</v>
      </c>
      <c r="W43" s="30"/>
      <c r="X43" s="28"/>
      <c r="Y43" s="28"/>
      <c r="Z43" s="30"/>
      <c r="AA43" s="30">
        <f t="shared" si="24"/>
        <v>0</v>
      </c>
      <c r="AB43" s="31">
        <f>'Planilla MTOP'!$AK43-'Planilla MTOP'!$AJ43</f>
        <v>60</v>
      </c>
      <c r="AC43" s="13" t="s">
        <v>46</v>
      </c>
      <c r="AD43" s="13" t="s">
        <v>47</v>
      </c>
      <c r="AE43" s="13">
        <f t="shared" si="25"/>
        <v>7.62</v>
      </c>
      <c r="AF43" s="13">
        <v>3.81</v>
      </c>
      <c r="AG43" s="13" t="s">
        <v>46</v>
      </c>
      <c r="AH43" s="13" t="s">
        <v>44</v>
      </c>
      <c r="AI43" s="28"/>
      <c r="AJ43" s="33">
        <f>B43-'Planilla MTOP'!$G43</f>
        <v>294390</v>
      </c>
      <c r="AK43" s="34">
        <f t="shared" si="26"/>
        <v>294450</v>
      </c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</row>
    <row r="44" spans="1:57" ht="14.25" customHeight="1">
      <c r="A44" s="54"/>
      <c r="B44" s="52">
        <v>294390</v>
      </c>
      <c r="C44" s="48">
        <v>294470</v>
      </c>
      <c r="D44" s="35" t="s">
        <v>90</v>
      </c>
      <c r="E44" s="36" t="s">
        <v>91</v>
      </c>
      <c r="F44" s="46">
        <v>1</v>
      </c>
      <c r="G44" s="50">
        <v>0</v>
      </c>
      <c r="H44" s="39">
        <v>75</v>
      </c>
      <c r="I44" s="39" t="s">
        <v>87</v>
      </c>
      <c r="J44" s="39"/>
      <c r="K44" s="40"/>
      <c r="L44" s="40"/>
      <c r="M44" s="41"/>
      <c r="N44" s="41"/>
      <c r="O44" s="39"/>
      <c r="P44" s="39"/>
      <c r="Q44" s="39"/>
      <c r="R44" s="38"/>
      <c r="S44" s="41"/>
      <c r="T44" s="41"/>
      <c r="U44" s="39"/>
      <c r="V44" s="39" t="s">
        <v>45</v>
      </c>
      <c r="W44" s="41"/>
      <c r="X44" s="38"/>
      <c r="Y44" s="38"/>
      <c r="Z44" s="41"/>
      <c r="AA44" s="41">
        <f t="shared" si="24"/>
        <v>0</v>
      </c>
      <c r="AB44" s="42">
        <f>'Planilla MTOP'!$AK44-'Planilla MTOP'!$AJ44</f>
        <v>80</v>
      </c>
      <c r="AC44" s="8" t="s">
        <v>46</v>
      </c>
      <c r="AD44" s="39" t="s">
        <v>47</v>
      </c>
      <c r="AE44" s="39">
        <f t="shared" si="25"/>
        <v>7.62</v>
      </c>
      <c r="AF44" s="39">
        <v>3.81</v>
      </c>
      <c r="AG44" s="8" t="s">
        <v>46</v>
      </c>
      <c r="AH44" s="39" t="s">
        <v>44</v>
      </c>
      <c r="AI44" s="38"/>
      <c r="AJ44" s="44">
        <f>B44-'Planilla MTOP'!$G44</f>
        <v>294390</v>
      </c>
      <c r="AK44" s="45">
        <f t="shared" si="26"/>
        <v>294470</v>
      </c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</row>
    <row r="45" spans="1:57" ht="14.25" customHeight="1">
      <c r="A45" s="54"/>
      <c r="B45" s="51">
        <v>294790</v>
      </c>
      <c r="C45" s="47">
        <v>294850</v>
      </c>
      <c r="D45" s="25" t="s">
        <v>89</v>
      </c>
      <c r="E45" s="26" t="s">
        <v>91</v>
      </c>
      <c r="F45" s="27">
        <v>1</v>
      </c>
      <c r="G45" s="49">
        <v>0</v>
      </c>
      <c r="H45" s="13">
        <v>75</v>
      </c>
      <c r="I45" s="13" t="s">
        <v>87</v>
      </c>
      <c r="J45" s="13"/>
      <c r="K45" s="29"/>
      <c r="L45" s="29"/>
      <c r="M45" s="30"/>
      <c r="N45" s="30"/>
      <c r="O45" s="13"/>
      <c r="P45" s="13"/>
      <c r="Q45" s="13"/>
      <c r="R45" s="13"/>
      <c r="S45" s="30"/>
      <c r="T45" s="30"/>
      <c r="U45" s="13"/>
      <c r="V45" s="13" t="s">
        <v>45</v>
      </c>
      <c r="W45" s="30"/>
      <c r="X45" s="28"/>
      <c r="Y45" s="28"/>
      <c r="Z45" s="30"/>
      <c r="AA45" s="30">
        <f t="shared" si="24"/>
        <v>0</v>
      </c>
      <c r="AB45" s="31">
        <f>'Planilla MTOP'!$AK45-'Planilla MTOP'!$AJ45</f>
        <v>60</v>
      </c>
      <c r="AC45" s="13" t="s">
        <v>46</v>
      </c>
      <c r="AD45" s="13" t="s">
        <v>47</v>
      </c>
      <c r="AE45" s="13">
        <f t="shared" si="25"/>
        <v>7.62</v>
      </c>
      <c r="AF45" s="13">
        <v>3.81</v>
      </c>
      <c r="AG45" s="13" t="s">
        <v>46</v>
      </c>
      <c r="AH45" s="13" t="s">
        <v>44</v>
      </c>
      <c r="AI45" s="28"/>
      <c r="AJ45" s="33">
        <f>B45-'Planilla MTOP'!$G45</f>
        <v>294790</v>
      </c>
      <c r="AK45" s="34">
        <f t="shared" si="26"/>
        <v>294850</v>
      </c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</row>
    <row r="46" spans="1:57" ht="14.25" customHeight="1">
      <c r="A46" s="54"/>
      <c r="B46" s="52">
        <v>294790</v>
      </c>
      <c r="C46" s="48">
        <v>294850</v>
      </c>
      <c r="D46" s="35" t="s">
        <v>90</v>
      </c>
      <c r="E46" s="36" t="s">
        <v>91</v>
      </c>
      <c r="F46" s="46">
        <v>1</v>
      </c>
      <c r="G46" s="50">
        <v>0</v>
      </c>
      <c r="H46" s="39">
        <v>75</v>
      </c>
      <c r="I46" s="39" t="s">
        <v>87</v>
      </c>
      <c r="J46" s="39"/>
      <c r="K46" s="40"/>
      <c r="L46" s="40"/>
      <c r="M46" s="41"/>
      <c r="N46" s="41"/>
      <c r="O46" s="39"/>
      <c r="P46" s="39"/>
      <c r="Q46" s="39"/>
      <c r="R46" s="38"/>
      <c r="S46" s="41"/>
      <c r="T46" s="41"/>
      <c r="U46" s="39"/>
      <c r="V46" s="39" t="s">
        <v>45</v>
      </c>
      <c r="W46" s="41"/>
      <c r="X46" s="38"/>
      <c r="Y46" s="38"/>
      <c r="Z46" s="41"/>
      <c r="AA46" s="41">
        <f t="shared" si="24"/>
        <v>0</v>
      </c>
      <c r="AB46" s="42">
        <f>'Planilla MTOP'!$AK46-'Planilla MTOP'!$AJ46</f>
        <v>60</v>
      </c>
      <c r="AC46" s="8" t="s">
        <v>46</v>
      </c>
      <c r="AD46" s="39" t="s">
        <v>47</v>
      </c>
      <c r="AE46" s="39">
        <f t="shared" si="25"/>
        <v>7.62</v>
      </c>
      <c r="AF46" s="39">
        <v>3.81</v>
      </c>
      <c r="AG46" s="8" t="s">
        <v>46</v>
      </c>
      <c r="AH46" s="39" t="s">
        <v>44</v>
      </c>
      <c r="AI46" s="38"/>
      <c r="AJ46" s="44">
        <f>B46-'Planilla MTOP'!$G46</f>
        <v>294790</v>
      </c>
      <c r="AK46" s="45">
        <f t="shared" si="26"/>
        <v>294850</v>
      </c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</row>
    <row r="47" spans="1:57" ht="14.25" customHeight="1">
      <c r="A47" s="54"/>
      <c r="B47" s="51">
        <v>295610</v>
      </c>
      <c r="C47" s="47">
        <v>295910</v>
      </c>
      <c r="D47" s="25" t="s">
        <v>89</v>
      </c>
      <c r="E47" s="26" t="s">
        <v>91</v>
      </c>
      <c r="F47" s="27">
        <v>1</v>
      </c>
      <c r="G47" s="49">
        <v>0</v>
      </c>
      <c r="H47" s="13">
        <v>75</v>
      </c>
      <c r="I47" s="13" t="s">
        <v>87</v>
      </c>
      <c r="J47" s="13"/>
      <c r="K47" s="29"/>
      <c r="L47" s="29"/>
      <c r="M47" s="30"/>
      <c r="N47" s="30"/>
      <c r="O47" s="13"/>
      <c r="P47" s="13"/>
      <c r="Q47" s="13"/>
      <c r="R47" s="13"/>
      <c r="S47" s="30"/>
      <c r="T47" s="30"/>
      <c r="U47" s="13"/>
      <c r="V47" s="13" t="s">
        <v>45</v>
      </c>
      <c r="W47" s="30"/>
      <c r="X47" s="28"/>
      <c r="Y47" s="28"/>
      <c r="Z47" s="30"/>
      <c r="AA47" s="30">
        <f t="shared" si="24"/>
        <v>0</v>
      </c>
      <c r="AB47" s="31">
        <f>'Planilla MTOP'!$AK47-'Planilla MTOP'!$AJ47</f>
        <v>300</v>
      </c>
      <c r="AC47" s="13" t="s">
        <v>46</v>
      </c>
      <c r="AD47" s="13" t="s">
        <v>47</v>
      </c>
      <c r="AE47" s="13">
        <f t="shared" si="25"/>
        <v>7.62</v>
      </c>
      <c r="AF47" s="13">
        <v>3.81</v>
      </c>
      <c r="AG47" s="13" t="s">
        <v>46</v>
      </c>
      <c r="AH47" s="13" t="s">
        <v>44</v>
      </c>
      <c r="AI47" s="28"/>
      <c r="AJ47" s="33">
        <f>B47-'Planilla MTOP'!$G47</f>
        <v>295610</v>
      </c>
      <c r="AK47" s="34">
        <f t="shared" si="26"/>
        <v>295910</v>
      </c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</row>
    <row r="48" spans="1:57" ht="14.25" customHeight="1">
      <c r="A48" s="54"/>
      <c r="B48" s="52">
        <v>295610</v>
      </c>
      <c r="C48" s="48">
        <v>295910</v>
      </c>
      <c r="D48" s="35" t="s">
        <v>90</v>
      </c>
      <c r="E48" s="36" t="s">
        <v>91</v>
      </c>
      <c r="F48" s="46">
        <v>1</v>
      </c>
      <c r="G48" s="50">
        <v>0</v>
      </c>
      <c r="H48" s="39">
        <v>75</v>
      </c>
      <c r="I48" s="39" t="s">
        <v>87</v>
      </c>
      <c r="J48" s="39"/>
      <c r="K48" s="40"/>
      <c r="L48" s="40"/>
      <c r="M48" s="41"/>
      <c r="N48" s="41"/>
      <c r="O48" s="39"/>
      <c r="P48" s="39"/>
      <c r="Q48" s="39"/>
      <c r="R48" s="38"/>
      <c r="S48" s="41"/>
      <c r="T48" s="41"/>
      <c r="U48" s="39"/>
      <c r="V48" s="39" t="s">
        <v>45</v>
      </c>
      <c r="W48" s="41"/>
      <c r="X48" s="38"/>
      <c r="Y48" s="38"/>
      <c r="Z48" s="41"/>
      <c r="AA48" s="41">
        <f t="shared" si="24"/>
        <v>0</v>
      </c>
      <c r="AB48" s="42">
        <f>'Planilla MTOP'!$AK48-'Planilla MTOP'!$AJ48</f>
        <v>300</v>
      </c>
      <c r="AC48" s="8" t="s">
        <v>46</v>
      </c>
      <c r="AD48" s="39" t="s">
        <v>47</v>
      </c>
      <c r="AE48" s="39">
        <f t="shared" si="25"/>
        <v>7.62</v>
      </c>
      <c r="AF48" s="39">
        <v>3.81</v>
      </c>
      <c r="AG48" s="8" t="s">
        <v>46</v>
      </c>
      <c r="AH48" s="39" t="s">
        <v>44</v>
      </c>
      <c r="AI48" s="38"/>
      <c r="AJ48" s="44">
        <f>B48-'Planilla MTOP'!$G48</f>
        <v>295610</v>
      </c>
      <c r="AK48" s="45">
        <f t="shared" si="26"/>
        <v>295910</v>
      </c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</row>
    <row r="49" spans="1:57" ht="14.25" customHeight="1">
      <c r="A49" s="54"/>
      <c r="B49" s="51">
        <v>296090</v>
      </c>
      <c r="C49" s="47">
        <v>296690</v>
      </c>
      <c r="D49" s="25" t="s">
        <v>89</v>
      </c>
      <c r="E49" s="26" t="s">
        <v>91</v>
      </c>
      <c r="F49" s="27">
        <v>1</v>
      </c>
      <c r="G49" s="49">
        <v>0</v>
      </c>
      <c r="H49" s="13">
        <v>75</v>
      </c>
      <c r="I49" s="13" t="s">
        <v>87</v>
      </c>
      <c r="J49" s="13"/>
      <c r="K49" s="29"/>
      <c r="L49" s="29"/>
      <c r="M49" s="30"/>
      <c r="N49" s="30"/>
      <c r="O49" s="13"/>
      <c r="P49" s="13"/>
      <c r="Q49" s="13"/>
      <c r="R49" s="13"/>
      <c r="S49" s="30"/>
      <c r="T49" s="30"/>
      <c r="U49" s="13"/>
      <c r="V49" s="13" t="s">
        <v>45</v>
      </c>
      <c r="W49" s="30"/>
      <c r="X49" s="28"/>
      <c r="Y49" s="28"/>
      <c r="Z49" s="30"/>
      <c r="AA49" s="30">
        <f t="shared" si="24"/>
        <v>0</v>
      </c>
      <c r="AB49" s="31">
        <f>'Planilla MTOP'!$AK49-'Planilla MTOP'!$AJ49</f>
        <v>600</v>
      </c>
      <c r="AC49" s="13" t="s">
        <v>46</v>
      </c>
      <c r="AD49" s="13" t="s">
        <v>47</v>
      </c>
      <c r="AE49" s="13">
        <f t="shared" si="25"/>
        <v>7.62</v>
      </c>
      <c r="AF49" s="13">
        <v>3.81</v>
      </c>
      <c r="AG49" s="13" t="s">
        <v>46</v>
      </c>
      <c r="AH49" s="13" t="s">
        <v>44</v>
      </c>
      <c r="AI49" s="28"/>
      <c r="AJ49" s="33">
        <f>B49-'Planilla MTOP'!$G49</f>
        <v>296090</v>
      </c>
      <c r="AK49" s="34">
        <f t="shared" si="26"/>
        <v>296690</v>
      </c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</row>
    <row r="50" spans="1:57" ht="14.25" customHeight="1">
      <c r="A50" s="54"/>
      <c r="B50" s="52">
        <v>296090</v>
      </c>
      <c r="C50" s="48">
        <v>296690</v>
      </c>
      <c r="D50" s="35" t="s">
        <v>90</v>
      </c>
      <c r="E50" s="36" t="s">
        <v>91</v>
      </c>
      <c r="F50" s="46">
        <v>1</v>
      </c>
      <c r="G50" s="50">
        <v>0</v>
      </c>
      <c r="H50" s="39">
        <v>75</v>
      </c>
      <c r="I50" s="39" t="s">
        <v>87</v>
      </c>
      <c r="J50" s="39"/>
      <c r="K50" s="40"/>
      <c r="L50" s="40"/>
      <c r="M50" s="41"/>
      <c r="N50" s="41"/>
      <c r="O50" s="39"/>
      <c r="P50" s="39"/>
      <c r="Q50" s="39"/>
      <c r="R50" s="38"/>
      <c r="S50" s="41"/>
      <c r="T50" s="41"/>
      <c r="U50" s="39"/>
      <c r="V50" s="39" t="s">
        <v>45</v>
      </c>
      <c r="W50" s="41"/>
      <c r="X50" s="38"/>
      <c r="Y50" s="38"/>
      <c r="Z50" s="41"/>
      <c r="AA50" s="41">
        <f t="shared" si="24"/>
        <v>0</v>
      </c>
      <c r="AB50" s="42">
        <f>'Planilla MTOP'!$AK50-'Planilla MTOP'!$AJ50</f>
        <v>600</v>
      </c>
      <c r="AC50" s="8" t="s">
        <v>46</v>
      </c>
      <c r="AD50" s="39" t="s">
        <v>47</v>
      </c>
      <c r="AE50" s="39">
        <f t="shared" si="25"/>
        <v>7.62</v>
      </c>
      <c r="AF50" s="39">
        <v>3.81</v>
      </c>
      <c r="AG50" s="8" t="s">
        <v>46</v>
      </c>
      <c r="AH50" s="39" t="s">
        <v>44</v>
      </c>
      <c r="AI50" s="38"/>
      <c r="AJ50" s="44">
        <f>B50-'Planilla MTOP'!$G50</f>
        <v>296090</v>
      </c>
      <c r="AK50" s="45">
        <f t="shared" si="26"/>
        <v>296690</v>
      </c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</row>
    <row r="51" spans="1:57" ht="14.25" customHeight="1">
      <c r="A51" s="54"/>
      <c r="B51" s="51">
        <v>297190</v>
      </c>
      <c r="C51" s="47">
        <v>297330</v>
      </c>
      <c r="D51" s="25" t="s">
        <v>89</v>
      </c>
      <c r="E51" s="26" t="s">
        <v>91</v>
      </c>
      <c r="F51" s="27">
        <v>1</v>
      </c>
      <c r="G51" s="49">
        <v>0</v>
      </c>
      <c r="H51" s="13">
        <v>75</v>
      </c>
      <c r="I51" s="13" t="s">
        <v>87</v>
      </c>
      <c r="J51" s="13"/>
      <c r="K51" s="29"/>
      <c r="L51" s="29"/>
      <c r="M51" s="30"/>
      <c r="N51" s="30"/>
      <c r="O51" s="13"/>
      <c r="P51" s="13"/>
      <c r="Q51" s="13"/>
      <c r="R51" s="13"/>
      <c r="S51" s="30"/>
      <c r="T51" s="30"/>
      <c r="U51" s="13"/>
      <c r="V51" s="13" t="s">
        <v>45</v>
      </c>
      <c r="W51" s="30"/>
      <c r="X51" s="28"/>
      <c r="Y51" s="28"/>
      <c r="Z51" s="30"/>
      <c r="AA51" s="30">
        <f t="shared" si="24"/>
        <v>0</v>
      </c>
      <c r="AB51" s="31">
        <f>'Planilla MTOP'!$AK51-'Planilla MTOP'!$AJ51</f>
        <v>140</v>
      </c>
      <c r="AC51" s="13" t="s">
        <v>46</v>
      </c>
      <c r="AD51" s="13" t="s">
        <v>47</v>
      </c>
      <c r="AE51" s="13">
        <f t="shared" si="25"/>
        <v>7.62</v>
      </c>
      <c r="AF51" s="13">
        <v>3.81</v>
      </c>
      <c r="AG51" s="13" t="s">
        <v>46</v>
      </c>
      <c r="AH51" s="13" t="s">
        <v>44</v>
      </c>
      <c r="AI51" s="28"/>
      <c r="AJ51" s="33">
        <f>B51-'Planilla MTOP'!$G51</f>
        <v>297190</v>
      </c>
      <c r="AK51" s="34">
        <f t="shared" si="26"/>
        <v>297330</v>
      </c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</row>
    <row r="52" spans="1:57" ht="14.25" customHeight="1">
      <c r="A52" s="54"/>
      <c r="B52" s="52">
        <v>297190</v>
      </c>
      <c r="C52" s="48">
        <v>297330</v>
      </c>
      <c r="D52" s="35" t="s">
        <v>90</v>
      </c>
      <c r="E52" s="36" t="s">
        <v>91</v>
      </c>
      <c r="F52" s="46">
        <v>1</v>
      </c>
      <c r="G52" s="50">
        <v>0</v>
      </c>
      <c r="H52" s="39">
        <v>75</v>
      </c>
      <c r="I52" s="39" t="s">
        <v>87</v>
      </c>
      <c r="J52" s="39"/>
      <c r="K52" s="40"/>
      <c r="L52" s="40"/>
      <c r="M52" s="41"/>
      <c r="N52" s="41"/>
      <c r="O52" s="39"/>
      <c r="P52" s="39"/>
      <c r="Q52" s="39"/>
      <c r="R52" s="38"/>
      <c r="S52" s="41"/>
      <c r="T52" s="41"/>
      <c r="U52" s="39"/>
      <c r="V52" s="39" t="s">
        <v>45</v>
      </c>
      <c r="W52" s="41"/>
      <c r="X52" s="38"/>
      <c r="Y52" s="38"/>
      <c r="Z52" s="41"/>
      <c r="AA52" s="41">
        <f t="shared" si="24"/>
        <v>0</v>
      </c>
      <c r="AB52" s="42">
        <f>'Planilla MTOP'!$AK52-'Planilla MTOP'!$AJ52</f>
        <v>140</v>
      </c>
      <c r="AC52" s="8" t="s">
        <v>46</v>
      </c>
      <c r="AD52" s="39" t="s">
        <v>47</v>
      </c>
      <c r="AE52" s="39">
        <f t="shared" si="25"/>
        <v>7.62</v>
      </c>
      <c r="AF52" s="39">
        <v>3.81</v>
      </c>
      <c r="AG52" s="8" t="s">
        <v>46</v>
      </c>
      <c r="AH52" s="39" t="s">
        <v>44</v>
      </c>
      <c r="AI52" s="38"/>
      <c r="AJ52" s="44">
        <f>B52-'Planilla MTOP'!$G52</f>
        <v>297190</v>
      </c>
      <c r="AK52" s="45">
        <f t="shared" si="26"/>
        <v>297330</v>
      </c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</row>
    <row r="53" spans="1:57" ht="14.25" customHeight="1">
      <c r="A53" s="54"/>
      <c r="B53" s="51">
        <v>297870</v>
      </c>
      <c r="C53" s="47">
        <v>298550</v>
      </c>
      <c r="D53" s="25" t="s">
        <v>89</v>
      </c>
      <c r="E53" s="26" t="s">
        <v>91</v>
      </c>
      <c r="F53" s="27">
        <v>1</v>
      </c>
      <c r="G53" s="49">
        <v>0</v>
      </c>
      <c r="H53" s="13">
        <v>75</v>
      </c>
      <c r="I53" s="13" t="s">
        <v>87</v>
      </c>
      <c r="J53" s="13"/>
      <c r="K53" s="29"/>
      <c r="L53" s="29"/>
      <c r="M53" s="30"/>
      <c r="N53" s="30"/>
      <c r="O53" s="13"/>
      <c r="P53" s="13"/>
      <c r="Q53" s="13"/>
      <c r="R53" s="13"/>
      <c r="S53" s="30"/>
      <c r="T53" s="30"/>
      <c r="U53" s="13"/>
      <c r="V53" s="13" t="s">
        <v>45</v>
      </c>
      <c r="W53" s="30"/>
      <c r="X53" s="28"/>
      <c r="Y53" s="28"/>
      <c r="Z53" s="30"/>
      <c r="AA53" s="30">
        <f t="shared" si="24"/>
        <v>0</v>
      </c>
      <c r="AB53" s="31">
        <f>'Planilla MTOP'!$AK53-'Planilla MTOP'!$AJ53</f>
        <v>680</v>
      </c>
      <c r="AC53" s="13" t="s">
        <v>46</v>
      </c>
      <c r="AD53" s="13" t="s">
        <v>47</v>
      </c>
      <c r="AE53" s="13">
        <f t="shared" si="25"/>
        <v>7.62</v>
      </c>
      <c r="AF53" s="13">
        <v>3.81</v>
      </c>
      <c r="AG53" s="13" t="s">
        <v>46</v>
      </c>
      <c r="AH53" s="13" t="s">
        <v>44</v>
      </c>
      <c r="AI53" s="28"/>
      <c r="AJ53" s="33">
        <f>B53-'Planilla MTOP'!$G53</f>
        <v>297870</v>
      </c>
      <c r="AK53" s="34">
        <f t="shared" si="26"/>
        <v>298550</v>
      </c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</row>
    <row r="54" spans="1:57" ht="14.25" customHeight="1">
      <c r="A54" s="54"/>
      <c r="B54" s="52">
        <v>297870</v>
      </c>
      <c r="C54" s="48">
        <v>298550</v>
      </c>
      <c r="D54" s="35" t="s">
        <v>90</v>
      </c>
      <c r="E54" s="36" t="s">
        <v>91</v>
      </c>
      <c r="F54" s="46">
        <v>1</v>
      </c>
      <c r="G54" s="50">
        <v>0</v>
      </c>
      <c r="H54" s="39">
        <v>75</v>
      </c>
      <c r="I54" s="39" t="s">
        <v>87</v>
      </c>
      <c r="J54" s="39"/>
      <c r="K54" s="40"/>
      <c r="L54" s="40"/>
      <c r="M54" s="41"/>
      <c r="N54" s="41"/>
      <c r="O54" s="39"/>
      <c r="P54" s="39"/>
      <c r="Q54" s="39"/>
      <c r="R54" s="38"/>
      <c r="S54" s="41"/>
      <c r="T54" s="41"/>
      <c r="U54" s="39"/>
      <c r="V54" s="39" t="s">
        <v>45</v>
      </c>
      <c r="W54" s="41"/>
      <c r="X54" s="38"/>
      <c r="Y54" s="38"/>
      <c r="Z54" s="41"/>
      <c r="AA54" s="41">
        <f t="shared" si="24"/>
        <v>0</v>
      </c>
      <c r="AB54" s="42">
        <f>'Planilla MTOP'!$AK54-'Planilla MTOP'!$AJ54</f>
        <v>680</v>
      </c>
      <c r="AC54" s="8" t="s">
        <v>46</v>
      </c>
      <c r="AD54" s="39" t="s">
        <v>47</v>
      </c>
      <c r="AE54" s="39">
        <f t="shared" si="25"/>
        <v>7.62</v>
      </c>
      <c r="AF54" s="39">
        <v>3.81</v>
      </c>
      <c r="AG54" s="8" t="s">
        <v>46</v>
      </c>
      <c r="AH54" s="39" t="s">
        <v>44</v>
      </c>
      <c r="AI54" s="38"/>
      <c r="AJ54" s="44">
        <f>B54-'Planilla MTOP'!$G54</f>
        <v>297870</v>
      </c>
      <c r="AK54" s="45">
        <f t="shared" si="26"/>
        <v>298550</v>
      </c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</row>
    <row r="55" spans="1:57" ht="14.25" customHeight="1">
      <c r="A55" s="54"/>
      <c r="B55" s="51">
        <v>298890</v>
      </c>
      <c r="C55" s="47">
        <v>298950</v>
      </c>
      <c r="D55" s="25" t="s">
        <v>89</v>
      </c>
      <c r="E55" s="26" t="s">
        <v>91</v>
      </c>
      <c r="F55" s="27">
        <v>1</v>
      </c>
      <c r="G55" s="49">
        <v>0</v>
      </c>
      <c r="H55" s="13">
        <v>75</v>
      </c>
      <c r="I55" s="13" t="s">
        <v>87</v>
      </c>
      <c r="J55" s="13"/>
      <c r="K55" s="29"/>
      <c r="L55" s="29"/>
      <c r="M55" s="30"/>
      <c r="N55" s="30"/>
      <c r="O55" s="13"/>
      <c r="P55" s="13"/>
      <c r="Q55" s="13"/>
      <c r="R55" s="13"/>
      <c r="S55" s="30"/>
      <c r="T55" s="30"/>
      <c r="U55" s="13"/>
      <c r="V55" s="13" t="s">
        <v>45</v>
      </c>
      <c r="W55" s="30"/>
      <c r="X55" s="28"/>
      <c r="Y55" s="28"/>
      <c r="Z55" s="30"/>
      <c r="AA55" s="30">
        <f t="shared" ref="AA55:AA60" si="27">Y55+G55+Z55</f>
        <v>0</v>
      </c>
      <c r="AB55" s="31">
        <f>'Planilla MTOP'!$AK55-'Planilla MTOP'!$AJ55</f>
        <v>60</v>
      </c>
      <c r="AC55" s="13" t="s">
        <v>46</v>
      </c>
      <c r="AD55" s="13" t="s">
        <v>47</v>
      </c>
      <c r="AE55" s="13">
        <f t="shared" ref="AE55:AE60" si="28">IF(Y55&gt;X55,"-",7.62)</f>
        <v>7.62</v>
      </c>
      <c r="AF55" s="13">
        <v>3.81</v>
      </c>
      <c r="AG55" s="13" t="s">
        <v>46</v>
      </c>
      <c r="AH55" s="13" t="s">
        <v>44</v>
      </c>
      <c r="AI55" s="28"/>
      <c r="AJ55" s="33">
        <f>B55-'Planilla MTOP'!$G55</f>
        <v>298890</v>
      </c>
      <c r="AK55" s="34">
        <f t="shared" ref="AK55:AK60" si="29">C55+Y55</f>
        <v>298950</v>
      </c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</row>
    <row r="56" spans="1:57" ht="14.25" customHeight="1">
      <c r="A56" s="54"/>
      <c r="B56" s="51">
        <v>312410</v>
      </c>
      <c r="C56" s="47">
        <v>312470</v>
      </c>
      <c r="D56" s="25" t="s">
        <v>89</v>
      </c>
      <c r="E56" s="26" t="s">
        <v>91</v>
      </c>
      <c r="F56" s="27">
        <v>1</v>
      </c>
      <c r="G56" s="49">
        <v>0</v>
      </c>
      <c r="H56" s="13">
        <v>75</v>
      </c>
      <c r="I56" s="13" t="s">
        <v>87</v>
      </c>
      <c r="J56" s="13"/>
      <c r="K56" s="29"/>
      <c r="L56" s="29"/>
      <c r="M56" s="30"/>
      <c r="N56" s="30"/>
      <c r="O56" s="13"/>
      <c r="P56" s="13"/>
      <c r="Q56" s="13"/>
      <c r="R56" s="13"/>
      <c r="S56" s="30"/>
      <c r="T56" s="30"/>
      <c r="U56" s="13"/>
      <c r="V56" s="13" t="s">
        <v>45</v>
      </c>
      <c r="W56" s="30"/>
      <c r="X56" s="28"/>
      <c r="Y56" s="28"/>
      <c r="Z56" s="30"/>
      <c r="AA56" s="30">
        <f t="shared" si="27"/>
        <v>0</v>
      </c>
      <c r="AB56" s="31">
        <f>'Planilla MTOP'!$AK56-'Planilla MTOP'!$AJ56</f>
        <v>60</v>
      </c>
      <c r="AC56" s="13" t="s">
        <v>46</v>
      </c>
      <c r="AD56" s="13" t="s">
        <v>47</v>
      </c>
      <c r="AE56" s="13">
        <f t="shared" si="28"/>
        <v>7.62</v>
      </c>
      <c r="AF56" s="13">
        <v>3.81</v>
      </c>
      <c r="AG56" s="13" t="s">
        <v>46</v>
      </c>
      <c r="AH56" s="13" t="s">
        <v>44</v>
      </c>
      <c r="AI56" s="28"/>
      <c r="AJ56" s="33">
        <f>B56-'Planilla MTOP'!$G56</f>
        <v>312410</v>
      </c>
      <c r="AK56" s="34">
        <f t="shared" si="29"/>
        <v>312470</v>
      </c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</row>
    <row r="57" spans="1:57" ht="14.25" customHeight="1">
      <c r="A57" s="54"/>
      <c r="B57" s="52">
        <v>312408</v>
      </c>
      <c r="C57" s="48">
        <v>312470</v>
      </c>
      <c r="D57" s="35" t="s">
        <v>90</v>
      </c>
      <c r="E57" s="36" t="s">
        <v>91</v>
      </c>
      <c r="F57" s="46">
        <v>1</v>
      </c>
      <c r="G57" s="50">
        <v>0</v>
      </c>
      <c r="H57" s="39">
        <v>75</v>
      </c>
      <c r="I57" s="39" t="s">
        <v>87</v>
      </c>
      <c r="J57" s="39"/>
      <c r="K57" s="40"/>
      <c r="L57" s="40"/>
      <c r="M57" s="41"/>
      <c r="N57" s="41"/>
      <c r="O57" s="39"/>
      <c r="P57" s="39"/>
      <c r="Q57" s="39"/>
      <c r="R57" s="38"/>
      <c r="S57" s="41"/>
      <c r="T57" s="41"/>
      <c r="U57" s="39"/>
      <c r="V57" s="39" t="s">
        <v>45</v>
      </c>
      <c r="W57" s="41"/>
      <c r="X57" s="38"/>
      <c r="Y57" s="38"/>
      <c r="Z57" s="41"/>
      <c r="AA57" s="41">
        <f t="shared" si="27"/>
        <v>0</v>
      </c>
      <c r="AB57" s="42">
        <f>'Planilla MTOP'!$AK57-'Planilla MTOP'!$AJ57</f>
        <v>62</v>
      </c>
      <c r="AC57" s="8" t="s">
        <v>46</v>
      </c>
      <c r="AD57" s="39" t="s">
        <v>47</v>
      </c>
      <c r="AE57" s="39">
        <f t="shared" si="28"/>
        <v>7.62</v>
      </c>
      <c r="AF57" s="39">
        <v>3.81</v>
      </c>
      <c r="AG57" s="8" t="s">
        <v>46</v>
      </c>
      <c r="AH57" s="39" t="s">
        <v>44</v>
      </c>
      <c r="AI57" s="38"/>
      <c r="AJ57" s="44">
        <f>B57-'Planilla MTOP'!$G57</f>
        <v>312408</v>
      </c>
      <c r="AK57" s="45">
        <f t="shared" si="29"/>
        <v>312470</v>
      </c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</row>
    <row r="58" spans="1:57" ht="14.25" customHeight="1">
      <c r="A58" s="54"/>
      <c r="B58" s="51">
        <v>322690</v>
      </c>
      <c r="C58" s="47">
        <v>322770</v>
      </c>
      <c r="D58" s="25" t="s">
        <v>89</v>
      </c>
      <c r="E58" s="26" t="s">
        <v>91</v>
      </c>
      <c r="F58" s="27">
        <v>1</v>
      </c>
      <c r="G58" s="49">
        <v>0</v>
      </c>
      <c r="H58" s="13">
        <v>75</v>
      </c>
      <c r="I58" s="13" t="s">
        <v>87</v>
      </c>
      <c r="J58" s="13"/>
      <c r="K58" s="29"/>
      <c r="L58" s="29"/>
      <c r="M58" s="30"/>
      <c r="N58" s="30"/>
      <c r="O58" s="13"/>
      <c r="P58" s="13"/>
      <c r="Q58" s="13"/>
      <c r="R58" s="13"/>
      <c r="S58" s="30"/>
      <c r="T58" s="30"/>
      <c r="U58" s="13"/>
      <c r="V58" s="13" t="s">
        <v>45</v>
      </c>
      <c r="W58" s="30"/>
      <c r="X58" s="28"/>
      <c r="Y58" s="28"/>
      <c r="Z58" s="30"/>
      <c r="AA58" s="30">
        <f t="shared" si="27"/>
        <v>0</v>
      </c>
      <c r="AB58" s="31">
        <f>'Planilla MTOP'!$AK58-'Planilla MTOP'!$AJ58</f>
        <v>80</v>
      </c>
      <c r="AC58" s="13" t="s">
        <v>46</v>
      </c>
      <c r="AD58" s="13" t="s">
        <v>47</v>
      </c>
      <c r="AE58" s="13">
        <f t="shared" si="28"/>
        <v>7.62</v>
      </c>
      <c r="AF58" s="13">
        <v>3.81</v>
      </c>
      <c r="AG58" s="13" t="s">
        <v>46</v>
      </c>
      <c r="AH58" s="13" t="s">
        <v>44</v>
      </c>
      <c r="AI58" s="28"/>
      <c r="AJ58" s="33">
        <f>B58-'Planilla MTOP'!$G58</f>
        <v>322690</v>
      </c>
      <c r="AK58" s="34">
        <f t="shared" si="29"/>
        <v>322770</v>
      </c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</row>
    <row r="59" spans="1:57" ht="14.25" customHeight="1">
      <c r="A59" s="54"/>
      <c r="B59" s="52">
        <v>322690</v>
      </c>
      <c r="C59" s="48">
        <v>322770</v>
      </c>
      <c r="D59" s="35" t="s">
        <v>90</v>
      </c>
      <c r="E59" s="36" t="s">
        <v>91</v>
      </c>
      <c r="F59" s="46">
        <v>1</v>
      </c>
      <c r="G59" s="50">
        <v>0</v>
      </c>
      <c r="H59" s="39">
        <v>75</v>
      </c>
      <c r="I59" s="39" t="s">
        <v>87</v>
      </c>
      <c r="J59" s="39"/>
      <c r="K59" s="40"/>
      <c r="L59" s="40"/>
      <c r="M59" s="41"/>
      <c r="N59" s="41"/>
      <c r="O59" s="39"/>
      <c r="P59" s="39"/>
      <c r="Q59" s="39"/>
      <c r="R59" s="38"/>
      <c r="S59" s="41"/>
      <c r="T59" s="41"/>
      <c r="U59" s="39"/>
      <c r="V59" s="39" t="s">
        <v>45</v>
      </c>
      <c r="W59" s="41"/>
      <c r="X59" s="38"/>
      <c r="Y59" s="38"/>
      <c r="Z59" s="41"/>
      <c r="AA59" s="41">
        <f t="shared" si="27"/>
        <v>0</v>
      </c>
      <c r="AB59" s="42">
        <f>'Planilla MTOP'!$AK59-'Planilla MTOP'!$AJ59</f>
        <v>80</v>
      </c>
      <c r="AC59" s="8" t="s">
        <v>46</v>
      </c>
      <c r="AD59" s="8" t="s">
        <v>47</v>
      </c>
      <c r="AE59" s="8">
        <f t="shared" si="28"/>
        <v>7.62</v>
      </c>
      <c r="AF59" s="8">
        <v>3.81</v>
      </c>
      <c r="AG59" s="8" t="s">
        <v>46</v>
      </c>
      <c r="AH59" s="39" t="s">
        <v>44</v>
      </c>
      <c r="AI59" s="38"/>
      <c r="AJ59" s="44">
        <f>B59-'Planilla MTOP'!$G59</f>
        <v>322690</v>
      </c>
      <c r="AK59" s="45">
        <f t="shared" si="29"/>
        <v>322770</v>
      </c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</row>
    <row r="60" spans="1:57" ht="14.25" customHeight="1">
      <c r="A60" s="54"/>
      <c r="B60" s="51">
        <v>323570</v>
      </c>
      <c r="C60" s="47">
        <v>323630</v>
      </c>
      <c r="D60" s="53" t="s">
        <v>90</v>
      </c>
      <c r="E60" s="26" t="s">
        <v>91</v>
      </c>
      <c r="F60" s="27">
        <v>1</v>
      </c>
      <c r="G60" s="49">
        <v>0</v>
      </c>
      <c r="H60" s="13">
        <v>75</v>
      </c>
      <c r="I60" s="13" t="s">
        <v>87</v>
      </c>
      <c r="J60" s="13"/>
      <c r="K60" s="29"/>
      <c r="L60" s="29"/>
      <c r="M60" s="30"/>
      <c r="N60" s="30"/>
      <c r="O60" s="13"/>
      <c r="P60" s="13"/>
      <c r="Q60" s="13"/>
      <c r="R60" s="13"/>
      <c r="S60" s="30"/>
      <c r="T60" s="30"/>
      <c r="U60" s="13"/>
      <c r="V60" s="13" t="s">
        <v>45</v>
      </c>
      <c r="W60" s="30"/>
      <c r="X60" s="28"/>
      <c r="Y60" s="28"/>
      <c r="Z60" s="30"/>
      <c r="AA60" s="30">
        <f t="shared" si="27"/>
        <v>0</v>
      </c>
      <c r="AB60" s="31">
        <f>'Planilla MTOP'!$AK60-'Planilla MTOP'!$AJ60</f>
        <v>60</v>
      </c>
      <c r="AC60" s="13" t="s">
        <v>46</v>
      </c>
      <c r="AD60" s="13" t="s">
        <v>47</v>
      </c>
      <c r="AE60" s="13">
        <f t="shared" si="28"/>
        <v>7.62</v>
      </c>
      <c r="AF60" s="13">
        <v>3.81</v>
      </c>
      <c r="AG60" s="13" t="s">
        <v>46</v>
      </c>
      <c r="AH60" s="13" t="s">
        <v>44</v>
      </c>
      <c r="AI60" s="28"/>
      <c r="AJ60" s="33">
        <f>B60-'Planilla MTOP'!$G60</f>
        <v>323570</v>
      </c>
      <c r="AK60" s="34">
        <f t="shared" si="29"/>
        <v>323630</v>
      </c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</row>
    <row r="61" spans="1:57" ht="14.25" customHeight="1">
      <c r="A61" s="1"/>
      <c r="B61" s="51">
        <v>285002</v>
      </c>
      <c r="C61" s="20">
        <f>+Table_1[[#This Row],[Column1]]</f>
        <v>285002</v>
      </c>
      <c r="D61" s="21" t="s">
        <v>89</v>
      </c>
      <c r="E61" s="22" t="s">
        <v>49</v>
      </c>
      <c r="F61" s="17">
        <f>'Planilla MTOP'!$R61</f>
        <v>6.22</v>
      </c>
      <c r="G61" s="11">
        <v>0.8</v>
      </c>
      <c r="H61" s="8">
        <v>75</v>
      </c>
      <c r="I61" s="8" t="s">
        <v>88</v>
      </c>
      <c r="J61" s="8">
        <v>1500</v>
      </c>
      <c r="K61" s="10">
        <v>-0.03</v>
      </c>
      <c r="L61" s="10">
        <v>-0.03</v>
      </c>
      <c r="M61" s="9">
        <v>6</v>
      </c>
      <c r="N61" s="9">
        <v>6</v>
      </c>
      <c r="O61" s="8">
        <v>1</v>
      </c>
      <c r="P61" s="8">
        <f>+Table_1[[#This Row],[Column14]]*Table_1[[#This Row],[Column12]]</f>
        <v>6</v>
      </c>
      <c r="Q61" s="8">
        <f>+Table_1[[#This Row],[Column14]]*Table_1[[#This Row],[Column13]]</f>
        <v>6</v>
      </c>
      <c r="R61" s="8">
        <v>6.22</v>
      </c>
      <c r="S61" s="9">
        <f>+Table_1[[#This Row],[Column17]]+3.6</f>
        <v>9.82</v>
      </c>
      <c r="T61" s="9" t="s">
        <v>44</v>
      </c>
      <c r="U61" s="8" t="s">
        <v>44</v>
      </c>
      <c r="V61" s="8" t="s">
        <v>44</v>
      </c>
      <c r="W61" s="8" t="s">
        <v>44</v>
      </c>
      <c r="X61" s="8" t="s">
        <v>44</v>
      </c>
      <c r="Y61" s="8" t="s">
        <v>44</v>
      </c>
      <c r="Z61" s="8" t="s">
        <v>44</v>
      </c>
      <c r="AA61" s="8" t="s">
        <v>44</v>
      </c>
      <c r="AB61" s="8" t="s">
        <v>44</v>
      </c>
      <c r="AC61" s="8" t="s">
        <v>44</v>
      </c>
      <c r="AD61" s="8" t="s">
        <v>44</v>
      </c>
      <c r="AE61" s="8" t="s">
        <v>44</v>
      </c>
      <c r="AF61" s="8" t="s">
        <v>44</v>
      </c>
      <c r="AG61" s="8" t="s">
        <v>44</v>
      </c>
      <c r="AH61" s="8" t="s">
        <v>44</v>
      </c>
      <c r="AI61" s="8" t="s">
        <v>44</v>
      </c>
      <c r="AJ61" s="8" t="s">
        <v>44</v>
      </c>
      <c r="AK61" s="8" t="s">
        <v>44</v>
      </c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ht="14.25" customHeight="1">
      <c r="A62" s="1"/>
      <c r="B62" s="52">
        <v>285002</v>
      </c>
      <c r="C62" s="20">
        <f>+Table_1[[#This Row],[Column1]]</f>
        <v>285002</v>
      </c>
      <c r="D62" s="21" t="s">
        <v>90</v>
      </c>
      <c r="E62" s="22" t="s">
        <v>49</v>
      </c>
      <c r="F62" s="17">
        <f>'Planilla MTOP'!$R62</f>
        <v>8.59</v>
      </c>
      <c r="G62" s="11">
        <v>0.8</v>
      </c>
      <c r="H62" s="8">
        <v>75</v>
      </c>
      <c r="I62" s="8" t="s">
        <v>88</v>
      </c>
      <c r="J62" s="8">
        <v>1500</v>
      </c>
      <c r="K62" s="10">
        <v>0.03</v>
      </c>
      <c r="L62" s="10">
        <v>0.03</v>
      </c>
      <c r="M62" s="9">
        <v>6</v>
      </c>
      <c r="N62" s="9">
        <v>6</v>
      </c>
      <c r="O62" s="8">
        <v>1</v>
      </c>
      <c r="P62" s="8">
        <f>+Table_1[[#This Row],[Column14]]*Table_1[[#This Row],[Column12]]</f>
        <v>6</v>
      </c>
      <c r="Q62" s="8">
        <f>+Table_1[[#This Row],[Column14]]*Table_1[[#This Row],[Column13]]</f>
        <v>6</v>
      </c>
      <c r="R62" s="8">
        <v>8.59</v>
      </c>
      <c r="S62" s="9">
        <f>+Table_1[[#This Row],[Column17]]+3.6</f>
        <v>12.19</v>
      </c>
      <c r="T62" s="9" t="s">
        <v>44</v>
      </c>
      <c r="U62" s="8" t="s">
        <v>44</v>
      </c>
      <c r="V62" s="8" t="s">
        <v>44</v>
      </c>
      <c r="W62" s="8" t="s">
        <v>44</v>
      </c>
      <c r="X62" s="8" t="s">
        <v>44</v>
      </c>
      <c r="Y62" s="8" t="s">
        <v>44</v>
      </c>
      <c r="Z62" s="8" t="s">
        <v>44</v>
      </c>
      <c r="AA62" s="8" t="s">
        <v>44</v>
      </c>
      <c r="AB62" s="8" t="s">
        <v>44</v>
      </c>
      <c r="AC62" s="8" t="s">
        <v>44</v>
      </c>
      <c r="AD62" s="8" t="s">
        <v>44</v>
      </c>
      <c r="AE62" s="8" t="s">
        <v>44</v>
      </c>
      <c r="AF62" s="8" t="s">
        <v>44</v>
      </c>
      <c r="AG62" s="8" t="s">
        <v>44</v>
      </c>
      <c r="AH62" s="8" t="s">
        <v>44</v>
      </c>
      <c r="AI62" s="8" t="s">
        <v>44</v>
      </c>
      <c r="AJ62" s="8" t="s">
        <v>44</v>
      </c>
      <c r="AK62" s="8" t="s">
        <v>44</v>
      </c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ht="14.25" customHeight="1">
      <c r="A63" s="1"/>
      <c r="B63" s="20">
        <v>284792</v>
      </c>
      <c r="C63" s="20">
        <f>+Table_1[[#This Row],[Column1]]</f>
        <v>284792</v>
      </c>
      <c r="D63" s="21" t="s">
        <v>89</v>
      </c>
      <c r="E63" s="22" t="s">
        <v>50</v>
      </c>
      <c r="F63" s="17">
        <f>'Planilla MTOP'!$R63</f>
        <v>6.96</v>
      </c>
      <c r="G63" s="11">
        <v>0.8</v>
      </c>
      <c r="H63" s="8">
        <v>75</v>
      </c>
      <c r="I63" s="8" t="s">
        <v>87</v>
      </c>
      <c r="J63" s="8">
        <v>1500</v>
      </c>
      <c r="K63" s="10">
        <v>0.03</v>
      </c>
      <c r="L63" s="10">
        <v>0.03</v>
      </c>
      <c r="M63" s="9">
        <v>6</v>
      </c>
      <c r="N63" s="9">
        <v>6</v>
      </c>
      <c r="O63" s="8">
        <v>1</v>
      </c>
      <c r="P63" s="8">
        <f>+Table_1[[#This Row],[Column14]]*Table_1[[#This Row],[Column12]]</f>
        <v>6</v>
      </c>
      <c r="Q63" s="8">
        <f>+Table_1[[#This Row],[Column14]]*Table_1[[#This Row],[Column13]]</f>
        <v>6</v>
      </c>
      <c r="R63" s="8">
        <v>6.96</v>
      </c>
      <c r="S63" s="9">
        <f>+Table_1[[#This Row],[Column17]]+3.6</f>
        <v>10.56</v>
      </c>
      <c r="T63" s="9" t="s">
        <v>44</v>
      </c>
      <c r="U63" s="8" t="s">
        <v>44</v>
      </c>
      <c r="V63" s="8" t="s">
        <v>44</v>
      </c>
      <c r="W63" s="8" t="s">
        <v>44</v>
      </c>
      <c r="X63" s="8" t="s">
        <v>44</v>
      </c>
      <c r="Y63" s="8" t="s">
        <v>44</v>
      </c>
      <c r="Z63" s="8" t="s">
        <v>44</v>
      </c>
      <c r="AA63" s="8" t="s">
        <v>44</v>
      </c>
      <c r="AB63" s="8" t="s">
        <v>44</v>
      </c>
      <c r="AC63" s="8" t="s">
        <v>44</v>
      </c>
      <c r="AD63" s="8" t="s">
        <v>44</v>
      </c>
      <c r="AE63" s="8" t="s">
        <v>44</v>
      </c>
      <c r="AF63" s="8" t="s">
        <v>44</v>
      </c>
      <c r="AG63" s="8" t="s">
        <v>44</v>
      </c>
      <c r="AH63" s="8" t="s">
        <v>44</v>
      </c>
      <c r="AI63" s="8" t="s">
        <v>44</v>
      </c>
      <c r="AJ63" s="8" t="s">
        <v>44</v>
      </c>
      <c r="AK63" s="8" t="s">
        <v>44</v>
      </c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ht="14.25" customHeight="1">
      <c r="A64" s="1"/>
      <c r="B64" s="20">
        <v>284792</v>
      </c>
      <c r="C64" s="20">
        <f>+Table_1[[#This Row],[Column1]]</f>
        <v>284792</v>
      </c>
      <c r="D64" s="21" t="s">
        <v>90</v>
      </c>
      <c r="E64" s="22" t="s">
        <v>50</v>
      </c>
      <c r="F64" s="17">
        <f>'Planilla MTOP'!$R64</f>
        <v>7.01</v>
      </c>
      <c r="G64" s="11">
        <v>0.8</v>
      </c>
      <c r="H64" s="8">
        <v>75</v>
      </c>
      <c r="I64" s="8" t="s">
        <v>87</v>
      </c>
      <c r="J64" s="8">
        <v>1500</v>
      </c>
      <c r="K64" s="10">
        <v>0.03</v>
      </c>
      <c r="L64" s="10">
        <v>0.03</v>
      </c>
      <c r="M64" s="9">
        <v>6</v>
      </c>
      <c r="N64" s="9">
        <v>6</v>
      </c>
      <c r="O64" s="8">
        <v>1</v>
      </c>
      <c r="P64" s="8">
        <f>+Table_1[[#This Row],[Column14]]*Table_1[[#This Row],[Column12]]</f>
        <v>6</v>
      </c>
      <c r="Q64" s="8">
        <f>+Table_1[[#This Row],[Column14]]*Table_1[[#This Row],[Column13]]</f>
        <v>6</v>
      </c>
      <c r="R64" s="8">
        <v>7.01</v>
      </c>
      <c r="S64" s="9">
        <f>+Table_1[[#This Row],[Column17]]+3.6</f>
        <v>10.61</v>
      </c>
      <c r="T64" s="9" t="s">
        <v>44</v>
      </c>
      <c r="U64" s="8" t="s">
        <v>44</v>
      </c>
      <c r="V64" s="8" t="s">
        <v>44</v>
      </c>
      <c r="W64" s="8" t="s">
        <v>44</v>
      </c>
      <c r="X64" s="8" t="s">
        <v>44</v>
      </c>
      <c r="Y64" s="8" t="s">
        <v>44</v>
      </c>
      <c r="Z64" s="8" t="s">
        <v>44</v>
      </c>
      <c r="AA64" s="8" t="s">
        <v>44</v>
      </c>
      <c r="AB64" s="8" t="s">
        <v>44</v>
      </c>
      <c r="AC64" s="8" t="s">
        <v>44</v>
      </c>
      <c r="AD64" s="8" t="s">
        <v>44</v>
      </c>
      <c r="AE64" s="8" t="s">
        <v>44</v>
      </c>
      <c r="AF64" s="8" t="s">
        <v>44</v>
      </c>
      <c r="AG64" s="8" t="s">
        <v>44</v>
      </c>
      <c r="AH64" s="8" t="s">
        <v>44</v>
      </c>
      <c r="AI64" s="8" t="s">
        <v>44</v>
      </c>
      <c r="AJ64" s="8" t="s">
        <v>44</v>
      </c>
      <c r="AK64" s="8" t="s">
        <v>44</v>
      </c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ht="13.5" customHeight="1">
      <c r="A65" s="1"/>
      <c r="B65" s="20">
        <v>284148</v>
      </c>
      <c r="C65" s="20">
        <f>+Table_1[[#This Row],[Column1]]</f>
        <v>284148</v>
      </c>
      <c r="D65" s="21" t="s">
        <v>89</v>
      </c>
      <c r="E65" s="22" t="s">
        <v>51</v>
      </c>
      <c r="F65" s="17">
        <f>'Planilla MTOP'!$R65</f>
        <v>5.15</v>
      </c>
      <c r="G65" s="11">
        <v>2</v>
      </c>
      <c r="H65" s="8">
        <v>75</v>
      </c>
      <c r="I65" s="8" t="s">
        <v>87</v>
      </c>
      <c r="J65" s="8" t="s">
        <v>44</v>
      </c>
      <c r="K65" s="10">
        <v>0.03</v>
      </c>
      <c r="L65" s="10">
        <v>0.03</v>
      </c>
      <c r="M65" s="9">
        <v>6</v>
      </c>
      <c r="N65" s="9">
        <v>6</v>
      </c>
      <c r="O65" s="8">
        <v>1</v>
      </c>
      <c r="P65" s="8">
        <f>+Table_1[[#This Row],[Column14]]*Table_1[[#This Row],[Column12]]</f>
        <v>6</v>
      </c>
      <c r="Q65" s="8">
        <f>+Table_1[[#This Row],[Column14]]*Table_1[[#This Row],[Column13]]</f>
        <v>6</v>
      </c>
      <c r="R65" s="8">
        <v>5.15</v>
      </c>
      <c r="S65" s="9">
        <f>+Table_1[[#This Row],[Column17]]+3.6</f>
        <v>8.75</v>
      </c>
      <c r="T65" s="9">
        <v>1.4</v>
      </c>
      <c r="U65" s="8">
        <v>5</v>
      </c>
      <c r="V65" s="8" t="s">
        <v>45</v>
      </c>
      <c r="W65" s="9">
        <v>76</v>
      </c>
      <c r="X65" s="11">
        <f t="shared" ref="X65" si="30">(R65-T65)/(R65/W65)</f>
        <v>55.339805825242721</v>
      </c>
      <c r="Y65" s="11">
        <f>IF('Planilla MTOP'!$X65&lt;48,48,'Planilla MTOP'!$X65)</f>
        <v>55.339805825242721</v>
      </c>
      <c r="Z65" s="9">
        <v>7.62</v>
      </c>
      <c r="AA65" s="9">
        <f t="shared" ref="AA65" si="31">Y65+G65+Z65</f>
        <v>64.959805825242725</v>
      </c>
      <c r="AB65" s="12">
        <f>'Planilla MTOP'!$AK65-'Planilla MTOP'!$AJ65</f>
        <v>64.959805825259537</v>
      </c>
      <c r="AC65" s="13" t="s">
        <v>46</v>
      </c>
      <c r="AD65" s="8" t="s">
        <v>47</v>
      </c>
      <c r="AE65" s="8" t="s">
        <v>44</v>
      </c>
      <c r="AF65" s="8" t="s">
        <v>44</v>
      </c>
      <c r="AG65" s="13" t="s">
        <v>46</v>
      </c>
      <c r="AH65" s="8" t="s">
        <v>47</v>
      </c>
      <c r="AI65" s="14">
        <f>+Table_1[[#This Row],[Column26]]</f>
        <v>64.959805825242725</v>
      </c>
      <c r="AJ65" s="15">
        <f>B65-('Planilla MTOP'!$G65)/2-Y65</f>
        <v>284091.66019417474</v>
      </c>
      <c r="AK65" s="16">
        <f>C65+Z65+Table_1[[#This Row],[Column6]]/2</f>
        <v>284156.62</v>
      </c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ht="13.5" customHeight="1">
      <c r="A66" s="1"/>
      <c r="B66" s="20">
        <v>284148</v>
      </c>
      <c r="C66" s="20">
        <f>+Table_1[[#This Row],[Column1]]</f>
        <v>284148</v>
      </c>
      <c r="D66" s="21" t="s">
        <v>90</v>
      </c>
      <c r="E66" s="22" t="s">
        <v>51</v>
      </c>
      <c r="F66" s="17">
        <f>'Planilla MTOP'!$R66</f>
        <v>5.15</v>
      </c>
      <c r="G66" s="11">
        <v>2</v>
      </c>
      <c r="H66" s="8">
        <v>75</v>
      </c>
      <c r="I66" s="8" t="s">
        <v>87</v>
      </c>
      <c r="J66" s="8" t="s">
        <v>44</v>
      </c>
      <c r="K66" s="10">
        <v>0.03</v>
      </c>
      <c r="L66" s="10">
        <v>0.03</v>
      </c>
      <c r="M66" s="9">
        <v>6</v>
      </c>
      <c r="N66" s="9">
        <v>6</v>
      </c>
      <c r="O66" s="8">
        <v>1</v>
      </c>
      <c r="P66" s="8">
        <f>+Table_1[[#This Row],[Column14]]*Table_1[[#This Row],[Column12]]</f>
        <v>6</v>
      </c>
      <c r="Q66" s="8">
        <f>+Table_1[[#This Row],[Column14]]*Table_1[[#This Row],[Column13]]</f>
        <v>6</v>
      </c>
      <c r="R66" s="8">
        <v>5.15</v>
      </c>
      <c r="S66" s="9">
        <f>+Table_1[[#This Row],[Column17]]+3.6</f>
        <v>8.75</v>
      </c>
      <c r="T66" s="9">
        <v>1.4</v>
      </c>
      <c r="U66" s="8">
        <v>5</v>
      </c>
      <c r="V66" s="8" t="s">
        <v>45</v>
      </c>
      <c r="W66" s="9">
        <v>76</v>
      </c>
      <c r="X66" s="11">
        <f t="shared" ref="X66:X67" si="32">(R66-T66)/(R66/W66)</f>
        <v>55.339805825242721</v>
      </c>
      <c r="Y66" s="11">
        <f>IF('Planilla MTOP'!$X66&lt;48,48,'Planilla MTOP'!$X66)</f>
        <v>55.339805825242721</v>
      </c>
      <c r="Z66" s="9">
        <v>7.62</v>
      </c>
      <c r="AA66" s="9">
        <f t="shared" ref="AA66:AA67" si="33">Y66+G66+Z66</f>
        <v>64.959805825242725</v>
      </c>
      <c r="AB66" s="12">
        <f>'Planilla MTOP'!$AK66-'Planilla MTOP'!$AJ66</f>
        <v>64.959805825259537</v>
      </c>
      <c r="AC66" s="8" t="s">
        <v>46</v>
      </c>
      <c r="AD66" s="8" t="s">
        <v>47</v>
      </c>
      <c r="AE66" s="8" t="s">
        <v>44</v>
      </c>
      <c r="AF66" s="8" t="s">
        <v>44</v>
      </c>
      <c r="AG66" s="8" t="s">
        <v>46</v>
      </c>
      <c r="AH66" s="8" t="s">
        <v>47</v>
      </c>
      <c r="AI66" s="14">
        <f>+Table_1[[#This Row],[Column26]]</f>
        <v>64.959805825242725</v>
      </c>
      <c r="AJ66" s="15">
        <f>B66-'Planilla MTOP'!$G66/2-Table_1[[#This Row],[Column25]]</f>
        <v>284139.38</v>
      </c>
      <c r="AK66" s="16">
        <f>C66+Y66+Table_1[[#This Row],[Column6]]/2</f>
        <v>284204.33980582526</v>
      </c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ht="13.5" customHeight="1">
      <c r="A67" s="1"/>
      <c r="B67" s="20">
        <v>283670</v>
      </c>
      <c r="C67" s="20">
        <f>+Table_1[[#This Row],[Column1]]</f>
        <v>283670</v>
      </c>
      <c r="D67" s="21" t="s">
        <v>89</v>
      </c>
      <c r="E67" s="22" t="s">
        <v>52</v>
      </c>
      <c r="F67" s="17">
        <f>'Planilla MTOP'!$R67</f>
        <v>4.4400000000000004</v>
      </c>
      <c r="G67" s="11">
        <f>3*0.75</f>
        <v>2.25</v>
      </c>
      <c r="H67" s="8">
        <v>75</v>
      </c>
      <c r="I67" s="8" t="s">
        <v>87</v>
      </c>
      <c r="J67" s="8" t="s">
        <v>44</v>
      </c>
      <c r="K67" s="10">
        <v>0.03</v>
      </c>
      <c r="L67" s="10">
        <v>0.03</v>
      </c>
      <c r="M67" s="9">
        <v>6</v>
      </c>
      <c r="N67" s="9">
        <v>6</v>
      </c>
      <c r="O67" s="8">
        <v>1</v>
      </c>
      <c r="P67" s="8">
        <f>+Table_1[[#This Row],[Column14]]*Table_1[[#This Row],[Column12]]</f>
        <v>6</v>
      </c>
      <c r="Q67" s="8">
        <f>+Table_1[[#This Row],[Column14]]*Table_1[[#This Row],[Column13]]</f>
        <v>6</v>
      </c>
      <c r="R67" s="8">
        <v>4.4400000000000004</v>
      </c>
      <c r="S67" s="9">
        <f>+Table_1[[#This Row],[Column17]]+3.6</f>
        <v>8.0400000000000009</v>
      </c>
      <c r="T67" s="9">
        <v>1.4</v>
      </c>
      <c r="U67" s="8">
        <v>5</v>
      </c>
      <c r="V67" s="8" t="s">
        <v>45</v>
      </c>
      <c r="W67" s="9">
        <v>76</v>
      </c>
      <c r="X67" s="11">
        <f t="shared" si="32"/>
        <v>52.036036036036045</v>
      </c>
      <c r="Y67" s="11">
        <f>IF('Planilla MTOP'!$X67&lt;48,48,'Planilla MTOP'!$X67)</f>
        <v>52.036036036036045</v>
      </c>
      <c r="Z67" s="9">
        <v>7.62</v>
      </c>
      <c r="AA67" s="9">
        <f t="shared" si="33"/>
        <v>61.906036036036042</v>
      </c>
      <c r="AB67" s="12">
        <f>'Planilla MTOP'!$AK67-'Planilla MTOP'!$AJ67</f>
        <v>61.906036036030855</v>
      </c>
      <c r="AC67" s="13" t="s">
        <v>46</v>
      </c>
      <c r="AD67" s="8" t="s">
        <v>47</v>
      </c>
      <c r="AE67" s="8" t="s">
        <v>44</v>
      </c>
      <c r="AF67" s="8" t="s">
        <v>44</v>
      </c>
      <c r="AG67" s="13" t="s">
        <v>46</v>
      </c>
      <c r="AH67" s="8" t="s">
        <v>47</v>
      </c>
      <c r="AI67" s="14">
        <f>+Table_1[[#This Row],[Column26]]</f>
        <v>61.906036036036042</v>
      </c>
      <c r="AJ67" s="15">
        <f>B67-('Planilla MTOP'!$G67)/2-Y67</f>
        <v>283616.83896396396</v>
      </c>
      <c r="AK67" s="16">
        <f>C67+Z67+Table_1[[#This Row],[Column6]]/2</f>
        <v>283678.745</v>
      </c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ht="13.5" customHeight="1">
      <c r="A68" s="1"/>
      <c r="B68" s="20">
        <v>283670</v>
      </c>
      <c r="C68" s="20">
        <f>+Table_1[[#This Row],[Column1]]</f>
        <v>283670</v>
      </c>
      <c r="D68" s="21" t="s">
        <v>90</v>
      </c>
      <c r="E68" s="22" t="s">
        <v>52</v>
      </c>
      <c r="F68" s="17">
        <f>'Planilla MTOP'!$R68</f>
        <v>4.6900000000000004</v>
      </c>
      <c r="G68" s="11">
        <f>3*0.75</f>
        <v>2.25</v>
      </c>
      <c r="H68" s="8">
        <v>75</v>
      </c>
      <c r="I68" s="8" t="s">
        <v>87</v>
      </c>
      <c r="J68" s="8" t="s">
        <v>44</v>
      </c>
      <c r="K68" s="10">
        <v>0.03</v>
      </c>
      <c r="L68" s="10">
        <v>0.03</v>
      </c>
      <c r="M68" s="9">
        <v>6</v>
      </c>
      <c r="N68" s="9">
        <v>6</v>
      </c>
      <c r="O68" s="8">
        <v>1</v>
      </c>
      <c r="P68" s="8">
        <f>+Table_1[[#This Row],[Column14]]*Table_1[[#This Row],[Column12]]</f>
        <v>6</v>
      </c>
      <c r="Q68" s="8">
        <f>+Table_1[[#This Row],[Column14]]*Table_1[[#This Row],[Column13]]</f>
        <v>6</v>
      </c>
      <c r="R68" s="8">
        <v>4.6900000000000004</v>
      </c>
      <c r="S68" s="9">
        <f>+Table_1[[#This Row],[Column17]]+3.6</f>
        <v>8.2900000000000009</v>
      </c>
      <c r="T68" s="9">
        <v>1.4</v>
      </c>
      <c r="U68" s="8">
        <v>5</v>
      </c>
      <c r="V68" s="8" t="s">
        <v>45</v>
      </c>
      <c r="W68" s="9">
        <v>76</v>
      </c>
      <c r="X68" s="11">
        <f t="shared" ref="X68:X69" si="34">(R68-T68)/(R68/W68)</f>
        <v>53.313432835820898</v>
      </c>
      <c r="Y68" s="11">
        <f>IF('Planilla MTOP'!$X68&lt;48,48,'Planilla MTOP'!$X68)</f>
        <v>53.313432835820898</v>
      </c>
      <c r="Z68" s="9">
        <v>7.62</v>
      </c>
      <c r="AA68" s="9">
        <f t="shared" ref="AA68:AA69" si="35">Y68+G68+Z68</f>
        <v>63.183432835820895</v>
      </c>
      <c r="AB68" s="12">
        <f>'Planilla MTOP'!$AK68-'Planilla MTOP'!$AJ68</f>
        <v>63.18343283579452</v>
      </c>
      <c r="AC68" s="8" t="s">
        <v>46</v>
      </c>
      <c r="AD68" s="8" t="s">
        <v>47</v>
      </c>
      <c r="AE68" s="8" t="s">
        <v>44</v>
      </c>
      <c r="AF68" s="8" t="s">
        <v>44</v>
      </c>
      <c r="AG68" s="8" t="s">
        <v>46</v>
      </c>
      <c r="AH68" s="8" t="s">
        <v>47</v>
      </c>
      <c r="AI68" s="14">
        <f>+Table_1[[#This Row],[Column26]]</f>
        <v>63.183432835820895</v>
      </c>
      <c r="AJ68" s="15">
        <f>B68-'Planilla MTOP'!$G68/2-Table_1[[#This Row],[Column25]]</f>
        <v>283661.255</v>
      </c>
      <c r="AK68" s="16">
        <f>C68+Y68+Table_1[[#This Row],[Column6]]/2</f>
        <v>283724.4384328358</v>
      </c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ht="13.5" customHeight="1">
      <c r="A69" s="1"/>
      <c r="B69" s="20">
        <v>283157</v>
      </c>
      <c r="C69" s="20">
        <f>+Table_1[[#This Row],[Column1]]</f>
        <v>283157</v>
      </c>
      <c r="D69" s="21" t="s">
        <v>89</v>
      </c>
      <c r="E69" s="22" t="s">
        <v>53</v>
      </c>
      <c r="F69" s="17">
        <f>'Planilla MTOP'!$R69</f>
        <v>4.4000000000000004</v>
      </c>
      <c r="G69" s="11">
        <v>2</v>
      </c>
      <c r="H69" s="8">
        <v>75</v>
      </c>
      <c r="I69" s="8" t="s">
        <v>87</v>
      </c>
      <c r="J69" s="8" t="s">
        <v>44</v>
      </c>
      <c r="K69" s="10">
        <v>0.03</v>
      </c>
      <c r="L69" s="10">
        <v>0.03</v>
      </c>
      <c r="M69" s="9">
        <v>6</v>
      </c>
      <c r="N69" s="9">
        <v>6</v>
      </c>
      <c r="O69" s="8">
        <v>1</v>
      </c>
      <c r="P69" s="8">
        <f>+Table_1[[#This Row],[Column14]]*Table_1[[#This Row],[Column12]]</f>
        <v>6</v>
      </c>
      <c r="Q69" s="8">
        <f>+Table_1[[#This Row],[Column14]]*Table_1[[#This Row],[Column13]]</f>
        <v>6</v>
      </c>
      <c r="R69" s="11">
        <v>4.4000000000000004</v>
      </c>
      <c r="S69" s="9">
        <f>+Table_1[[#This Row],[Column17]]+3.6</f>
        <v>8</v>
      </c>
      <c r="T69" s="9">
        <v>1.4</v>
      </c>
      <c r="U69" s="8">
        <v>5</v>
      </c>
      <c r="V69" s="8" t="s">
        <v>45</v>
      </c>
      <c r="W69" s="9">
        <v>76</v>
      </c>
      <c r="X69" s="11">
        <f t="shared" si="34"/>
        <v>51.81818181818182</v>
      </c>
      <c r="Y69" s="11">
        <f>IF('Planilla MTOP'!$X69&lt;48,48,'Planilla MTOP'!$X69)</f>
        <v>51.81818181818182</v>
      </c>
      <c r="Z69" s="9">
        <v>7.62</v>
      </c>
      <c r="AA69" s="9">
        <f t="shared" si="35"/>
        <v>61.438181818181818</v>
      </c>
      <c r="AB69" s="12">
        <f>'Planilla MTOP'!$AK69-'Planilla MTOP'!$AJ69</f>
        <v>61.43818181817187</v>
      </c>
      <c r="AC69" s="13" t="s">
        <v>46</v>
      </c>
      <c r="AD69" s="8" t="s">
        <v>47</v>
      </c>
      <c r="AE69" s="8" t="s">
        <v>44</v>
      </c>
      <c r="AF69" s="8" t="s">
        <v>44</v>
      </c>
      <c r="AG69" s="13" t="s">
        <v>46</v>
      </c>
      <c r="AH69" s="8" t="s">
        <v>47</v>
      </c>
      <c r="AI69" s="14">
        <f>+Table_1[[#This Row],[Column26]]</f>
        <v>61.438181818181818</v>
      </c>
      <c r="AJ69" s="15">
        <f>B69-('Planilla MTOP'!$G69)/2-Y69</f>
        <v>283104.18181818182</v>
      </c>
      <c r="AK69" s="16">
        <f>C69+Z69+Table_1[[#This Row],[Column6]]/2</f>
        <v>283165.62</v>
      </c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ht="13.5" customHeight="1">
      <c r="A70" s="1"/>
      <c r="B70" s="20">
        <v>283157</v>
      </c>
      <c r="C70" s="20">
        <f>+Table_1[[#This Row],[Column1]]</f>
        <v>283157</v>
      </c>
      <c r="D70" s="21" t="s">
        <v>90</v>
      </c>
      <c r="E70" s="22" t="s">
        <v>53</v>
      </c>
      <c r="F70" s="17">
        <f>'Planilla MTOP'!$R70</f>
        <v>4.4000000000000004</v>
      </c>
      <c r="G70" s="11">
        <v>2</v>
      </c>
      <c r="H70" s="8">
        <v>75</v>
      </c>
      <c r="I70" s="8" t="s">
        <v>87</v>
      </c>
      <c r="J70" s="8" t="s">
        <v>44</v>
      </c>
      <c r="K70" s="10">
        <v>0.03</v>
      </c>
      <c r="L70" s="10">
        <v>0.03</v>
      </c>
      <c r="M70" s="9">
        <v>6</v>
      </c>
      <c r="N70" s="9">
        <v>6</v>
      </c>
      <c r="O70" s="8">
        <v>1</v>
      </c>
      <c r="P70" s="8">
        <f>+Table_1[[#This Row],[Column14]]*Table_1[[#This Row],[Column12]]</f>
        <v>6</v>
      </c>
      <c r="Q70" s="8">
        <f>+Table_1[[#This Row],[Column14]]*Table_1[[#This Row],[Column13]]</f>
        <v>6</v>
      </c>
      <c r="R70" s="11">
        <v>4.4000000000000004</v>
      </c>
      <c r="S70" s="9">
        <f>+Table_1[[#This Row],[Column17]]+3.6</f>
        <v>8</v>
      </c>
      <c r="T70" s="9">
        <v>1.4</v>
      </c>
      <c r="U70" s="8">
        <v>5</v>
      </c>
      <c r="V70" s="8" t="s">
        <v>45</v>
      </c>
      <c r="W70" s="9">
        <v>76</v>
      </c>
      <c r="X70" s="11">
        <f t="shared" ref="X70:X76" si="36">(R70-T70)/(R70/W70)</f>
        <v>51.81818181818182</v>
      </c>
      <c r="Y70" s="11">
        <f>IF('Planilla MTOP'!$X70&lt;48,48,'Planilla MTOP'!$X70)</f>
        <v>51.81818181818182</v>
      </c>
      <c r="Z70" s="9">
        <v>7.62</v>
      </c>
      <c r="AA70" s="9">
        <f t="shared" ref="AA70:AA76" si="37">Y70+G70+Z70</f>
        <v>61.438181818181818</v>
      </c>
      <c r="AB70" s="12">
        <f>'Planilla MTOP'!$AK70-'Planilla MTOP'!$AJ70</f>
        <v>61.43818181817187</v>
      </c>
      <c r="AC70" s="8" t="s">
        <v>46</v>
      </c>
      <c r="AD70" s="8" t="s">
        <v>47</v>
      </c>
      <c r="AE70" s="8" t="s">
        <v>44</v>
      </c>
      <c r="AF70" s="8" t="s">
        <v>44</v>
      </c>
      <c r="AG70" s="8" t="s">
        <v>46</v>
      </c>
      <c r="AH70" s="8" t="s">
        <v>47</v>
      </c>
      <c r="AI70" s="14">
        <f>+Table_1[[#This Row],[Column26]]</f>
        <v>61.438181818181818</v>
      </c>
      <c r="AJ70" s="15">
        <f>B70-'Planilla MTOP'!$G70/2-Table_1[[#This Row],[Column25]]</f>
        <v>283148.38</v>
      </c>
      <c r="AK70" s="16">
        <f>C70+Y70+Table_1[[#This Row],[Column6]]/2</f>
        <v>283209.81818181818</v>
      </c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ht="14.25" customHeight="1">
      <c r="A71" s="1"/>
      <c r="B71" s="20">
        <v>282092</v>
      </c>
      <c r="C71" s="20">
        <f>+Table_1[[#This Row],[Column1]]</f>
        <v>282092</v>
      </c>
      <c r="D71" s="21" t="s">
        <v>89</v>
      </c>
      <c r="E71" s="22" t="s">
        <v>54</v>
      </c>
      <c r="F71" s="17">
        <f>'Planilla MTOP'!$R71</f>
        <v>4.1500000000000004</v>
      </c>
      <c r="G71" s="11">
        <v>2</v>
      </c>
      <c r="H71" s="8">
        <v>75</v>
      </c>
      <c r="I71" s="8" t="s">
        <v>87</v>
      </c>
      <c r="J71" s="8" t="s">
        <v>44</v>
      </c>
      <c r="K71" s="10">
        <v>0.03</v>
      </c>
      <c r="L71" s="10">
        <v>0.03</v>
      </c>
      <c r="M71" s="9">
        <v>6</v>
      </c>
      <c r="N71" s="9">
        <v>6</v>
      </c>
      <c r="O71" s="8">
        <v>1</v>
      </c>
      <c r="P71" s="8">
        <f>+Table_1[[#This Row],[Column14]]*Table_1[[#This Row],[Column12]]</f>
        <v>6</v>
      </c>
      <c r="Q71" s="8">
        <f>+Table_1[[#This Row],[Column14]]*Table_1[[#This Row],[Column13]]</f>
        <v>6</v>
      </c>
      <c r="R71" s="8">
        <v>4.1500000000000004</v>
      </c>
      <c r="S71" s="9">
        <f>+Table_1[[#This Row],[Column17]]+3.6</f>
        <v>7.75</v>
      </c>
      <c r="T71" s="9">
        <v>1.4</v>
      </c>
      <c r="U71" s="8">
        <v>5</v>
      </c>
      <c r="V71" s="8" t="s">
        <v>45</v>
      </c>
      <c r="W71" s="9">
        <v>76</v>
      </c>
      <c r="X71" s="11">
        <f t="shared" si="36"/>
        <v>50.361445783132538</v>
      </c>
      <c r="Y71" s="11">
        <f>IF('Planilla MTOP'!$X71&lt;48,48,'Planilla MTOP'!$X71)</f>
        <v>50.361445783132538</v>
      </c>
      <c r="Z71" s="9">
        <v>7.62</v>
      </c>
      <c r="AA71" s="9">
        <f t="shared" si="37"/>
        <v>59.981445783132536</v>
      </c>
      <c r="AB71" s="12">
        <f>'Planilla MTOP'!$AK71-'Planilla MTOP'!$AJ71</f>
        <v>59.981445783108938</v>
      </c>
      <c r="AC71" s="13" t="s">
        <v>46</v>
      </c>
      <c r="AD71" s="8" t="s">
        <v>47</v>
      </c>
      <c r="AE71" s="8" t="s">
        <v>44</v>
      </c>
      <c r="AF71" s="8" t="s">
        <v>44</v>
      </c>
      <c r="AG71" s="13" t="s">
        <v>46</v>
      </c>
      <c r="AH71" s="8" t="s">
        <v>47</v>
      </c>
      <c r="AI71" s="14">
        <f>+Table_1[[#This Row],[Column26]]</f>
        <v>59.981445783132536</v>
      </c>
      <c r="AJ71" s="15">
        <f>B71-('Planilla MTOP'!$G71)/2-Y71</f>
        <v>282040.63855421689</v>
      </c>
      <c r="AK71" s="16">
        <f>C71+Z71+Table_1[[#This Row],[Column6]]/2</f>
        <v>282100.62</v>
      </c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</row>
    <row r="72" spans="1:57" ht="14.25" customHeight="1">
      <c r="A72" s="1"/>
      <c r="B72" s="20">
        <v>282092</v>
      </c>
      <c r="C72" s="20">
        <f>+Table_1[[#This Row],[Column1]]</f>
        <v>282092</v>
      </c>
      <c r="D72" s="21" t="s">
        <v>90</v>
      </c>
      <c r="E72" s="22" t="s">
        <v>54</v>
      </c>
      <c r="F72" s="17">
        <f>'Planilla MTOP'!$R72</f>
        <v>4.57</v>
      </c>
      <c r="G72" s="11">
        <v>2</v>
      </c>
      <c r="H72" s="8">
        <v>75</v>
      </c>
      <c r="I72" s="8" t="s">
        <v>87</v>
      </c>
      <c r="J72" s="8" t="s">
        <v>44</v>
      </c>
      <c r="K72" s="10">
        <v>0.03</v>
      </c>
      <c r="L72" s="10">
        <v>0.03</v>
      </c>
      <c r="M72" s="9">
        <v>6</v>
      </c>
      <c r="N72" s="9">
        <v>6</v>
      </c>
      <c r="O72" s="8">
        <v>1</v>
      </c>
      <c r="P72" s="8">
        <f>+Table_1[[#This Row],[Column14]]*Table_1[[#This Row],[Column12]]</f>
        <v>6</v>
      </c>
      <c r="Q72" s="8">
        <f>+Table_1[[#This Row],[Column14]]*Table_1[[#This Row],[Column13]]</f>
        <v>6</v>
      </c>
      <c r="R72" s="8">
        <v>4.57</v>
      </c>
      <c r="S72" s="9">
        <f>+Table_1[[#This Row],[Column17]]+3.6</f>
        <v>8.17</v>
      </c>
      <c r="T72" s="9">
        <v>1.4</v>
      </c>
      <c r="U72" s="8">
        <v>5</v>
      </c>
      <c r="V72" s="8" t="s">
        <v>45</v>
      </c>
      <c r="W72" s="9">
        <v>76</v>
      </c>
      <c r="X72" s="11">
        <f t="shared" si="36"/>
        <v>52.717724288840266</v>
      </c>
      <c r="Y72" s="11">
        <f>IF('Planilla MTOP'!$X72&lt;48,48,'Planilla MTOP'!$X72)</f>
        <v>52.717724288840266</v>
      </c>
      <c r="Z72" s="9">
        <v>7.62</v>
      </c>
      <c r="AA72" s="9">
        <f t="shared" si="37"/>
        <v>62.337724288840263</v>
      </c>
      <c r="AB72" s="12">
        <f>'Planilla MTOP'!$AK72-'Planilla MTOP'!$AJ72</f>
        <v>62.337724288809113</v>
      </c>
      <c r="AC72" s="8" t="s">
        <v>46</v>
      </c>
      <c r="AD72" s="8" t="s">
        <v>47</v>
      </c>
      <c r="AE72" s="8" t="s">
        <v>44</v>
      </c>
      <c r="AF72" s="8" t="s">
        <v>44</v>
      </c>
      <c r="AG72" s="8" t="s">
        <v>46</v>
      </c>
      <c r="AH72" s="8" t="s">
        <v>47</v>
      </c>
      <c r="AI72" s="14">
        <f>+Table_1[[#This Row],[Column26]]</f>
        <v>62.337724288840263</v>
      </c>
      <c r="AJ72" s="15">
        <f>B72-'Planilla MTOP'!$G72/2-Table_1[[#This Row],[Column25]]</f>
        <v>282083.38</v>
      </c>
      <c r="AK72" s="16">
        <f>C72+Y72+Table_1[[#This Row],[Column6]]/2</f>
        <v>282145.71772428881</v>
      </c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</row>
    <row r="73" spans="1:57" ht="14.25" customHeight="1">
      <c r="A73" s="1"/>
      <c r="B73" s="20">
        <v>281846</v>
      </c>
      <c r="C73" s="20">
        <f>+Table_1[[#This Row],[Column1]]</f>
        <v>281846</v>
      </c>
      <c r="D73" s="21" t="s">
        <v>89</v>
      </c>
      <c r="E73" s="22" t="s">
        <v>55</v>
      </c>
      <c r="F73" s="17">
        <f>'Planilla MTOP'!$R73</f>
        <v>7.6</v>
      </c>
      <c r="G73" s="11">
        <f>3*1.5</f>
        <v>4.5</v>
      </c>
      <c r="H73" s="8">
        <v>75</v>
      </c>
      <c r="I73" s="8" t="s">
        <v>87</v>
      </c>
      <c r="J73" s="8" t="s">
        <v>44</v>
      </c>
      <c r="K73" s="10">
        <v>0.03</v>
      </c>
      <c r="L73" s="10">
        <v>0.03</v>
      </c>
      <c r="M73" s="9">
        <v>6</v>
      </c>
      <c r="N73" s="9">
        <v>6</v>
      </c>
      <c r="O73" s="8">
        <v>1</v>
      </c>
      <c r="P73" s="8">
        <f>+Table_1[[#This Row],[Column14]]*Table_1[[#This Row],[Column12]]</f>
        <v>6</v>
      </c>
      <c r="Q73" s="8">
        <f>+Table_1[[#This Row],[Column14]]*Table_1[[#This Row],[Column13]]</f>
        <v>6</v>
      </c>
      <c r="R73" s="11">
        <v>7.6</v>
      </c>
      <c r="S73" s="9">
        <f>+Table_1[[#This Row],[Column17]]+3.6</f>
        <v>11.2</v>
      </c>
      <c r="T73" s="9" t="s">
        <v>44</v>
      </c>
      <c r="U73" s="8" t="s">
        <v>44</v>
      </c>
      <c r="V73" s="8" t="s">
        <v>44</v>
      </c>
      <c r="W73" s="8" t="s">
        <v>44</v>
      </c>
      <c r="X73" s="8" t="s">
        <v>44</v>
      </c>
      <c r="Y73" s="8" t="s">
        <v>44</v>
      </c>
      <c r="Z73" s="8" t="s">
        <v>44</v>
      </c>
      <c r="AA73" s="8" t="s">
        <v>44</v>
      </c>
      <c r="AB73" s="8" t="s">
        <v>44</v>
      </c>
      <c r="AC73" s="8" t="s">
        <v>44</v>
      </c>
      <c r="AD73" s="8" t="s">
        <v>44</v>
      </c>
      <c r="AE73" s="8" t="s">
        <v>44</v>
      </c>
      <c r="AF73" s="8" t="s">
        <v>44</v>
      </c>
      <c r="AG73" s="8" t="s">
        <v>44</v>
      </c>
      <c r="AH73" s="8" t="s">
        <v>44</v>
      </c>
      <c r="AI73" s="8" t="s">
        <v>44</v>
      </c>
      <c r="AJ73" s="8" t="s">
        <v>44</v>
      </c>
      <c r="AK73" s="8" t="s">
        <v>44</v>
      </c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</row>
    <row r="74" spans="1:57" ht="14.25" customHeight="1">
      <c r="A74" s="1"/>
      <c r="B74" s="20">
        <v>281846</v>
      </c>
      <c r="C74" s="20">
        <f>+Table_1[[#This Row],[Column1]]</f>
        <v>281846</v>
      </c>
      <c r="D74" s="21" t="s">
        <v>90</v>
      </c>
      <c r="E74" s="22" t="s">
        <v>55</v>
      </c>
      <c r="F74" s="17">
        <f>'Planilla MTOP'!$R74</f>
        <v>8.02</v>
      </c>
      <c r="G74" s="11">
        <f>3*1.5</f>
        <v>4.5</v>
      </c>
      <c r="H74" s="8">
        <v>75</v>
      </c>
      <c r="I74" s="8" t="s">
        <v>87</v>
      </c>
      <c r="J74" s="8" t="s">
        <v>44</v>
      </c>
      <c r="K74" s="10">
        <v>0.03</v>
      </c>
      <c r="L74" s="10">
        <v>0.03</v>
      </c>
      <c r="M74" s="9">
        <v>6</v>
      </c>
      <c r="N74" s="9">
        <v>6</v>
      </c>
      <c r="O74" s="8">
        <v>1</v>
      </c>
      <c r="P74" s="8">
        <f>+Table_1[[#This Row],[Column14]]*Table_1[[#This Row],[Column12]]</f>
        <v>6</v>
      </c>
      <c r="Q74" s="8">
        <f>+Table_1[[#This Row],[Column14]]*Table_1[[#This Row],[Column13]]</f>
        <v>6</v>
      </c>
      <c r="R74" s="11">
        <v>8.02</v>
      </c>
      <c r="S74" s="9">
        <f>+Table_1[[#This Row],[Column17]]+3.6</f>
        <v>11.62</v>
      </c>
      <c r="T74" s="9" t="s">
        <v>44</v>
      </c>
      <c r="U74" s="8" t="s">
        <v>44</v>
      </c>
      <c r="V74" s="8" t="s">
        <v>44</v>
      </c>
      <c r="W74" s="8" t="s">
        <v>44</v>
      </c>
      <c r="X74" s="8" t="s">
        <v>44</v>
      </c>
      <c r="Y74" s="8" t="s">
        <v>44</v>
      </c>
      <c r="Z74" s="8" t="s">
        <v>44</v>
      </c>
      <c r="AA74" s="8" t="s">
        <v>44</v>
      </c>
      <c r="AB74" s="8" t="s">
        <v>44</v>
      </c>
      <c r="AC74" s="8" t="s">
        <v>44</v>
      </c>
      <c r="AD74" s="8" t="s">
        <v>44</v>
      </c>
      <c r="AE74" s="8" t="s">
        <v>44</v>
      </c>
      <c r="AF74" s="8" t="s">
        <v>44</v>
      </c>
      <c r="AG74" s="8" t="s">
        <v>44</v>
      </c>
      <c r="AH74" s="8" t="s">
        <v>44</v>
      </c>
      <c r="AI74" s="8" t="s">
        <v>44</v>
      </c>
      <c r="AJ74" s="8" t="s">
        <v>44</v>
      </c>
      <c r="AK74" s="8" t="s">
        <v>44</v>
      </c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</row>
    <row r="75" spans="1:57" ht="14.25" customHeight="1">
      <c r="A75" s="1"/>
      <c r="B75" s="20">
        <v>280873</v>
      </c>
      <c r="C75" s="20">
        <f>+Table_1[[#This Row],[Column1]]</f>
        <v>280873</v>
      </c>
      <c r="D75" s="21" t="s">
        <v>89</v>
      </c>
      <c r="E75" s="22" t="s">
        <v>56</v>
      </c>
      <c r="F75" s="17">
        <f>'Planilla MTOP'!$R75</f>
        <v>4.97</v>
      </c>
      <c r="G75" s="11">
        <v>3</v>
      </c>
      <c r="H75" s="8">
        <v>75</v>
      </c>
      <c r="I75" s="8" t="s">
        <v>87</v>
      </c>
      <c r="J75" s="8" t="s">
        <v>44</v>
      </c>
      <c r="K75" s="10">
        <v>0.03</v>
      </c>
      <c r="L75" s="10">
        <v>0.03</v>
      </c>
      <c r="M75" s="9">
        <v>6</v>
      </c>
      <c r="N75" s="9">
        <v>6</v>
      </c>
      <c r="O75" s="8">
        <v>1</v>
      </c>
      <c r="P75" s="8">
        <f>+Table_1[[#This Row],[Column14]]*Table_1[[#This Row],[Column12]]</f>
        <v>6</v>
      </c>
      <c r="Q75" s="8">
        <f>+Table_1[[#This Row],[Column14]]*Table_1[[#This Row],[Column13]]</f>
        <v>6</v>
      </c>
      <c r="R75" s="8">
        <v>4.97</v>
      </c>
      <c r="S75" s="9">
        <f>+Table_1[[#This Row],[Column17]]+3.6</f>
        <v>8.57</v>
      </c>
      <c r="T75" s="9">
        <v>1.4</v>
      </c>
      <c r="U75" s="8">
        <v>5</v>
      </c>
      <c r="V75" s="8" t="s">
        <v>45</v>
      </c>
      <c r="W75" s="9">
        <v>76</v>
      </c>
      <c r="X75" s="11">
        <f t="shared" si="36"/>
        <v>54.591549295774655</v>
      </c>
      <c r="Y75" s="11">
        <f>IF('Planilla MTOP'!$X75&lt;48,48,'Planilla MTOP'!$X75)</f>
        <v>54.591549295774655</v>
      </c>
      <c r="Z75" s="9">
        <v>7.62</v>
      </c>
      <c r="AA75" s="9">
        <f t="shared" si="37"/>
        <v>65.21154929577466</v>
      </c>
      <c r="AB75" s="12">
        <f>'Planilla MTOP'!$AK75-'Planilla MTOP'!$AJ75</f>
        <v>65.211549295752775</v>
      </c>
      <c r="AC75" s="13" t="s">
        <v>46</v>
      </c>
      <c r="AD75" s="8" t="s">
        <v>47</v>
      </c>
      <c r="AE75" s="8" t="s">
        <v>44</v>
      </c>
      <c r="AF75" s="8" t="s">
        <v>44</v>
      </c>
      <c r="AG75" s="13" t="s">
        <v>46</v>
      </c>
      <c r="AH75" s="8" t="s">
        <v>47</v>
      </c>
      <c r="AI75" s="14">
        <f>+Table_1[[#This Row],[Column26]]</f>
        <v>65.21154929577466</v>
      </c>
      <c r="AJ75" s="15">
        <f>B75-('Planilla MTOP'!$G75)/2-Y75</f>
        <v>280816.90845070424</v>
      </c>
      <c r="AK75" s="16">
        <f>C75+Z75+Table_1[[#This Row],[Column6]]/2</f>
        <v>280882.12</v>
      </c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</row>
    <row r="76" spans="1:57" ht="14.25" customHeight="1">
      <c r="A76" s="1"/>
      <c r="B76" s="20">
        <v>280873</v>
      </c>
      <c r="C76" s="20">
        <f>+Table_1[[#This Row],[Column1]]</f>
        <v>280873</v>
      </c>
      <c r="D76" s="21" t="s">
        <v>90</v>
      </c>
      <c r="E76" s="22" t="s">
        <v>56</v>
      </c>
      <c r="F76" s="17">
        <f>'Planilla MTOP'!$R76</f>
        <v>5.71</v>
      </c>
      <c r="G76" s="11">
        <v>3</v>
      </c>
      <c r="H76" s="8">
        <v>75</v>
      </c>
      <c r="I76" s="8" t="s">
        <v>87</v>
      </c>
      <c r="J76" s="8" t="s">
        <v>44</v>
      </c>
      <c r="K76" s="10">
        <v>0.03</v>
      </c>
      <c r="L76" s="10">
        <v>0.03</v>
      </c>
      <c r="M76" s="9">
        <v>6</v>
      </c>
      <c r="N76" s="9">
        <v>6</v>
      </c>
      <c r="O76" s="8">
        <v>1</v>
      </c>
      <c r="P76" s="8">
        <f>+Table_1[[#This Row],[Column14]]*Table_1[[#This Row],[Column12]]</f>
        <v>6</v>
      </c>
      <c r="Q76" s="8">
        <f>+Table_1[[#This Row],[Column14]]*Table_1[[#This Row],[Column13]]</f>
        <v>6</v>
      </c>
      <c r="R76" s="8">
        <v>5.71</v>
      </c>
      <c r="S76" s="9">
        <f>+Table_1[[#This Row],[Column17]]+3.6</f>
        <v>9.31</v>
      </c>
      <c r="T76" s="9">
        <v>1.4</v>
      </c>
      <c r="U76" s="8">
        <v>5</v>
      </c>
      <c r="V76" s="8" t="s">
        <v>45</v>
      </c>
      <c r="W76" s="9">
        <v>76</v>
      </c>
      <c r="X76" s="11">
        <f t="shared" si="36"/>
        <v>57.366024518388798</v>
      </c>
      <c r="Y76" s="11">
        <f>IF('Planilla MTOP'!$X76&lt;48,48,'Planilla MTOP'!$X76)</f>
        <v>57.366024518388798</v>
      </c>
      <c r="Z76" s="9">
        <v>7.62</v>
      </c>
      <c r="AA76" s="9">
        <f t="shared" si="37"/>
        <v>67.986024518388803</v>
      </c>
      <c r="AB76" s="12">
        <f>'Planilla MTOP'!$AK76-'Planilla MTOP'!$AJ76</f>
        <v>67.986024518380873</v>
      </c>
      <c r="AC76" s="8" t="s">
        <v>46</v>
      </c>
      <c r="AD76" s="8" t="s">
        <v>47</v>
      </c>
      <c r="AE76" s="8" t="s">
        <v>44</v>
      </c>
      <c r="AF76" s="8" t="s">
        <v>44</v>
      </c>
      <c r="AG76" s="8" t="s">
        <v>46</v>
      </c>
      <c r="AH76" s="8" t="s">
        <v>47</v>
      </c>
      <c r="AI76" s="14">
        <f>+Table_1[[#This Row],[Column26]]</f>
        <v>67.986024518388803</v>
      </c>
      <c r="AJ76" s="15">
        <f>B76-'Planilla MTOP'!$G76/2-Table_1[[#This Row],[Column25]]</f>
        <v>280863.88</v>
      </c>
      <c r="AK76" s="16">
        <f>C76+Y76+Table_1[[#This Row],[Column6]]/2</f>
        <v>280931.86602451839</v>
      </c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</row>
    <row r="77" spans="1:57" ht="14.25" customHeight="1">
      <c r="A77" s="1"/>
      <c r="B77" s="20">
        <v>280016</v>
      </c>
      <c r="C77" s="20">
        <f>+Table_1[[#This Row],[Column1]]</f>
        <v>280016</v>
      </c>
      <c r="D77" s="21" t="s">
        <v>89</v>
      </c>
      <c r="E77" s="22" t="s">
        <v>57</v>
      </c>
      <c r="F77" s="17">
        <f>'Planilla MTOP'!$R77</f>
        <v>6.4</v>
      </c>
      <c r="G77" s="11">
        <f>2*1.5</f>
        <v>3</v>
      </c>
      <c r="H77" s="8">
        <v>75</v>
      </c>
      <c r="I77" s="8" t="s">
        <v>87</v>
      </c>
      <c r="J77" s="8" t="s">
        <v>44</v>
      </c>
      <c r="K77" s="10">
        <v>0.03</v>
      </c>
      <c r="L77" s="10">
        <v>0.03</v>
      </c>
      <c r="M77" s="9">
        <v>6</v>
      </c>
      <c r="N77" s="9">
        <v>6</v>
      </c>
      <c r="O77" s="8">
        <v>1</v>
      </c>
      <c r="P77" s="8">
        <f>+Table_1[[#This Row],[Column14]]*Table_1[[#This Row],[Column12]]</f>
        <v>6</v>
      </c>
      <c r="Q77" s="8">
        <f>+Table_1[[#This Row],[Column14]]*Table_1[[#This Row],[Column13]]</f>
        <v>6</v>
      </c>
      <c r="R77" s="11">
        <v>6.4</v>
      </c>
      <c r="S77" s="9">
        <f>+Table_1[[#This Row],[Column17]]+3.6</f>
        <v>10</v>
      </c>
      <c r="T77" s="9" t="s">
        <v>44</v>
      </c>
      <c r="U77" s="8" t="s">
        <v>44</v>
      </c>
      <c r="V77" s="8" t="s">
        <v>44</v>
      </c>
      <c r="W77" s="8" t="s">
        <v>44</v>
      </c>
      <c r="X77" s="8" t="s">
        <v>44</v>
      </c>
      <c r="Y77" s="8" t="s">
        <v>44</v>
      </c>
      <c r="Z77" s="8" t="s">
        <v>44</v>
      </c>
      <c r="AA77" s="8" t="s">
        <v>44</v>
      </c>
      <c r="AB77" s="8" t="s">
        <v>44</v>
      </c>
      <c r="AC77" s="8" t="s">
        <v>44</v>
      </c>
      <c r="AD77" s="8" t="s">
        <v>44</v>
      </c>
      <c r="AE77" s="8" t="s">
        <v>44</v>
      </c>
      <c r="AF77" s="8" t="s">
        <v>44</v>
      </c>
      <c r="AG77" s="8" t="s">
        <v>44</v>
      </c>
      <c r="AH77" s="8" t="s">
        <v>44</v>
      </c>
      <c r="AI77" s="8" t="s">
        <v>44</v>
      </c>
      <c r="AJ77" s="8" t="s">
        <v>44</v>
      </c>
      <c r="AK77" s="8" t="s">
        <v>44</v>
      </c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</row>
    <row r="78" spans="1:57" ht="14.25" customHeight="1">
      <c r="A78" s="1"/>
      <c r="B78" s="20">
        <v>280016</v>
      </c>
      <c r="C78" s="20">
        <f>+Table_1[[#This Row],[Column1]]</f>
        <v>280016</v>
      </c>
      <c r="D78" s="21" t="s">
        <v>90</v>
      </c>
      <c r="E78" s="22" t="s">
        <v>57</v>
      </c>
      <c r="F78" s="17">
        <f>'Planilla MTOP'!$R78</f>
        <v>7.07</v>
      </c>
      <c r="G78" s="11">
        <f>2*1.5</f>
        <v>3</v>
      </c>
      <c r="H78" s="8">
        <v>75</v>
      </c>
      <c r="I78" s="8" t="s">
        <v>87</v>
      </c>
      <c r="J78" s="8" t="s">
        <v>44</v>
      </c>
      <c r="K78" s="10">
        <v>0.03</v>
      </c>
      <c r="L78" s="10">
        <v>0.03</v>
      </c>
      <c r="M78" s="9">
        <v>6</v>
      </c>
      <c r="N78" s="9">
        <v>6</v>
      </c>
      <c r="O78" s="8">
        <v>1</v>
      </c>
      <c r="P78" s="8">
        <f>+Table_1[[#This Row],[Column14]]*Table_1[[#This Row],[Column12]]</f>
        <v>6</v>
      </c>
      <c r="Q78" s="8">
        <f>+Table_1[[#This Row],[Column14]]*Table_1[[#This Row],[Column13]]</f>
        <v>6</v>
      </c>
      <c r="R78" s="11">
        <v>7.07</v>
      </c>
      <c r="S78" s="9">
        <f>+Table_1[[#This Row],[Column17]]+3.6</f>
        <v>10.67</v>
      </c>
      <c r="T78" s="9" t="s">
        <v>44</v>
      </c>
      <c r="U78" s="8" t="s">
        <v>44</v>
      </c>
      <c r="V78" s="8" t="s">
        <v>44</v>
      </c>
      <c r="W78" s="8" t="s">
        <v>44</v>
      </c>
      <c r="X78" s="8" t="s">
        <v>44</v>
      </c>
      <c r="Y78" s="8" t="s">
        <v>44</v>
      </c>
      <c r="Z78" s="8" t="s">
        <v>44</v>
      </c>
      <c r="AA78" s="8" t="s">
        <v>44</v>
      </c>
      <c r="AB78" s="8" t="s">
        <v>44</v>
      </c>
      <c r="AC78" s="8" t="s">
        <v>44</v>
      </c>
      <c r="AD78" s="8" t="s">
        <v>44</v>
      </c>
      <c r="AE78" s="8" t="s">
        <v>44</v>
      </c>
      <c r="AF78" s="8" t="s">
        <v>44</v>
      </c>
      <c r="AG78" s="8" t="s">
        <v>44</v>
      </c>
      <c r="AH78" s="8" t="s">
        <v>44</v>
      </c>
      <c r="AI78" s="8" t="s">
        <v>44</v>
      </c>
      <c r="AJ78" s="8" t="s">
        <v>44</v>
      </c>
      <c r="AK78" s="8" t="s">
        <v>44</v>
      </c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</row>
    <row r="79" spans="1:57" ht="14.25" customHeight="1">
      <c r="A79" s="1"/>
      <c r="B79" s="20">
        <v>294475</v>
      </c>
      <c r="C79" s="20">
        <f>+Table_1[[#This Row],[Column1]]</f>
        <v>294475</v>
      </c>
      <c r="D79" s="21" t="s">
        <v>89</v>
      </c>
      <c r="E79" s="23" t="s">
        <v>58</v>
      </c>
      <c r="F79" s="17">
        <f>'Planilla MTOP'!$R79</f>
        <v>5.79</v>
      </c>
      <c r="G79" s="11">
        <v>0.8</v>
      </c>
      <c r="H79" s="8">
        <v>75</v>
      </c>
      <c r="I79" s="8" t="s">
        <v>87</v>
      </c>
      <c r="J79" s="8" t="s">
        <v>44</v>
      </c>
      <c r="K79" s="10">
        <v>0.03</v>
      </c>
      <c r="L79" s="10">
        <v>0.03</v>
      </c>
      <c r="M79" s="9">
        <v>6</v>
      </c>
      <c r="N79" s="9">
        <v>6</v>
      </c>
      <c r="O79" s="8">
        <v>1</v>
      </c>
      <c r="P79" s="8">
        <f>+Table_1[[#This Row],[Column14]]*Table_1[[#This Row],[Column12]]</f>
        <v>6</v>
      </c>
      <c r="Q79" s="8">
        <f>+Table_1[[#This Row],[Column14]]*Table_1[[#This Row],[Column13]]</f>
        <v>6</v>
      </c>
      <c r="R79" s="11">
        <v>5.79</v>
      </c>
      <c r="S79" s="9">
        <f>+Table_1[[#This Row],[Column17]]+3.6</f>
        <v>9.39</v>
      </c>
      <c r="T79" s="9">
        <v>1.4</v>
      </c>
      <c r="U79" s="8">
        <v>5</v>
      </c>
      <c r="V79" s="8" t="s">
        <v>45</v>
      </c>
      <c r="W79" s="9">
        <v>76</v>
      </c>
      <c r="X79" s="11">
        <f t="shared" ref="X79" si="38">(R79-T79)/(R79/W79)</f>
        <v>57.623488773747852</v>
      </c>
      <c r="Y79" s="11">
        <f>IF('Planilla MTOP'!$X79&lt;48,48,'Planilla MTOP'!$X79)</f>
        <v>57.623488773747852</v>
      </c>
      <c r="Z79" s="9">
        <v>7.62</v>
      </c>
      <c r="AA79" s="9">
        <f t="shared" ref="AA79" si="39">Y79+G79+Z79</f>
        <v>66.043488773747853</v>
      </c>
      <c r="AB79" s="12">
        <f>'Planilla MTOP'!$AK79-'Planilla MTOP'!$AJ79</f>
        <v>66.043488773808349</v>
      </c>
      <c r="AC79" s="13" t="s">
        <v>46</v>
      </c>
      <c r="AD79" s="8" t="s">
        <v>47</v>
      </c>
      <c r="AE79" s="8" t="s">
        <v>44</v>
      </c>
      <c r="AF79" s="8" t="s">
        <v>44</v>
      </c>
      <c r="AG79" s="13" t="s">
        <v>46</v>
      </c>
      <c r="AH79" s="8" t="s">
        <v>47</v>
      </c>
      <c r="AI79" s="14">
        <f>+Table_1[[#This Row],[Column26]]</f>
        <v>66.043488773747853</v>
      </c>
      <c r="AJ79" s="15">
        <f>B79-('Planilla MTOP'!$G79)/2-Y79</f>
        <v>294416.97651122621</v>
      </c>
      <c r="AK79" s="16">
        <f>C79+Z79+Table_1[[#This Row],[Column6]]/2</f>
        <v>294483.02</v>
      </c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</row>
    <row r="80" spans="1:57" ht="14.25" customHeight="1">
      <c r="A80" s="1"/>
      <c r="B80" s="20">
        <v>294475</v>
      </c>
      <c r="C80" s="20">
        <f>+Table_1[[#This Row],[Column1]]</f>
        <v>294475</v>
      </c>
      <c r="D80" s="21" t="s">
        <v>90</v>
      </c>
      <c r="E80" s="23" t="s">
        <v>58</v>
      </c>
      <c r="F80" s="17">
        <f>'Planilla MTOP'!$R80</f>
        <v>6.55</v>
      </c>
      <c r="G80" s="11">
        <v>0.8</v>
      </c>
      <c r="H80" s="8">
        <v>75</v>
      </c>
      <c r="I80" s="8" t="s">
        <v>87</v>
      </c>
      <c r="J80" s="8" t="s">
        <v>44</v>
      </c>
      <c r="K80" s="10">
        <v>0.03</v>
      </c>
      <c r="L80" s="10">
        <v>0.03</v>
      </c>
      <c r="M80" s="9">
        <v>6</v>
      </c>
      <c r="N80" s="9">
        <v>6</v>
      </c>
      <c r="O80" s="8">
        <v>1</v>
      </c>
      <c r="P80" s="8">
        <f>+Table_1[[#This Row],[Column14]]*Table_1[[#This Row],[Column12]]</f>
        <v>6</v>
      </c>
      <c r="Q80" s="8">
        <f>+Table_1[[#This Row],[Column14]]*Table_1[[#This Row],[Column13]]</f>
        <v>6</v>
      </c>
      <c r="R80" s="11">
        <v>6.55</v>
      </c>
      <c r="S80" s="9">
        <f>+Table_1[[#This Row],[Column17]]+3.6</f>
        <v>10.15</v>
      </c>
      <c r="T80" s="9" t="s">
        <v>44</v>
      </c>
      <c r="U80" s="8" t="s">
        <v>44</v>
      </c>
      <c r="V80" s="8" t="s">
        <v>44</v>
      </c>
      <c r="W80" s="8" t="s">
        <v>44</v>
      </c>
      <c r="X80" s="8" t="s">
        <v>44</v>
      </c>
      <c r="Y80" s="8" t="s">
        <v>44</v>
      </c>
      <c r="Z80" s="8" t="s">
        <v>44</v>
      </c>
      <c r="AA80" s="8" t="s">
        <v>44</v>
      </c>
      <c r="AB80" s="8" t="s">
        <v>44</v>
      </c>
      <c r="AC80" s="8" t="s">
        <v>44</v>
      </c>
      <c r="AD80" s="8" t="s">
        <v>44</v>
      </c>
      <c r="AE80" s="8" t="s">
        <v>44</v>
      </c>
      <c r="AF80" s="8" t="s">
        <v>44</v>
      </c>
      <c r="AG80" s="8" t="s">
        <v>44</v>
      </c>
      <c r="AH80" s="8" t="s">
        <v>44</v>
      </c>
      <c r="AI80" s="8" t="s">
        <v>44</v>
      </c>
      <c r="AJ80" s="8" t="s">
        <v>44</v>
      </c>
      <c r="AK80" s="8" t="s">
        <v>44</v>
      </c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</row>
    <row r="81" spans="1:57" ht="14.25" customHeight="1">
      <c r="A81" s="1"/>
      <c r="B81" s="20">
        <v>294153</v>
      </c>
      <c r="C81" s="20">
        <f>+Table_1[[#This Row],[Column1]]</f>
        <v>294153</v>
      </c>
      <c r="D81" s="21" t="s">
        <v>89</v>
      </c>
      <c r="E81" s="23" t="s">
        <v>59</v>
      </c>
      <c r="F81" s="17">
        <f>'Planilla MTOP'!$R81</f>
        <v>6.09</v>
      </c>
      <c r="G81" s="11">
        <v>0.8</v>
      </c>
      <c r="H81" s="8">
        <v>75</v>
      </c>
      <c r="I81" s="8" t="s">
        <v>87</v>
      </c>
      <c r="J81" s="8" t="s">
        <v>44</v>
      </c>
      <c r="K81" s="10">
        <v>0.03</v>
      </c>
      <c r="L81" s="10">
        <v>0.03</v>
      </c>
      <c r="M81" s="9">
        <v>6</v>
      </c>
      <c r="N81" s="9">
        <v>6</v>
      </c>
      <c r="O81" s="8">
        <v>1</v>
      </c>
      <c r="P81" s="8">
        <f>+Table_1[[#This Row],[Column14]]*Table_1[[#This Row],[Column12]]</f>
        <v>6</v>
      </c>
      <c r="Q81" s="8">
        <f>+Table_1[[#This Row],[Column14]]*Table_1[[#This Row],[Column13]]</f>
        <v>6</v>
      </c>
      <c r="R81" s="8">
        <v>6.09</v>
      </c>
      <c r="S81" s="9">
        <f>+Table_1[[#This Row],[Column17]]+3.6</f>
        <v>9.69</v>
      </c>
      <c r="T81" s="9" t="s">
        <v>44</v>
      </c>
      <c r="U81" s="8" t="s">
        <v>44</v>
      </c>
      <c r="V81" s="8" t="s">
        <v>44</v>
      </c>
      <c r="W81" s="8" t="s">
        <v>44</v>
      </c>
      <c r="X81" s="8" t="s">
        <v>44</v>
      </c>
      <c r="Y81" s="8" t="s">
        <v>44</v>
      </c>
      <c r="Z81" s="8" t="s">
        <v>44</v>
      </c>
      <c r="AA81" s="8" t="s">
        <v>44</v>
      </c>
      <c r="AB81" s="8" t="s">
        <v>44</v>
      </c>
      <c r="AC81" s="8" t="s">
        <v>44</v>
      </c>
      <c r="AD81" s="8" t="s">
        <v>44</v>
      </c>
      <c r="AE81" s="8" t="s">
        <v>44</v>
      </c>
      <c r="AF81" s="8" t="s">
        <v>44</v>
      </c>
      <c r="AG81" s="8" t="s">
        <v>44</v>
      </c>
      <c r="AH81" s="8" t="s">
        <v>44</v>
      </c>
      <c r="AI81" s="8" t="s">
        <v>44</v>
      </c>
      <c r="AJ81" s="8" t="s">
        <v>44</v>
      </c>
      <c r="AK81" s="8" t="s">
        <v>44</v>
      </c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</row>
    <row r="82" spans="1:57" ht="14.25" customHeight="1">
      <c r="A82" s="1"/>
      <c r="B82" s="20">
        <v>294153</v>
      </c>
      <c r="C82" s="20">
        <f>+Table_1[[#This Row],[Column1]]</f>
        <v>294153</v>
      </c>
      <c r="D82" s="21" t="s">
        <v>90</v>
      </c>
      <c r="E82" s="23" t="s">
        <v>59</v>
      </c>
      <c r="F82" s="17">
        <f>'Planilla MTOP'!$R82</f>
        <v>5.88</v>
      </c>
      <c r="G82" s="11">
        <v>0.8</v>
      </c>
      <c r="H82" s="8">
        <v>75</v>
      </c>
      <c r="I82" s="8" t="s">
        <v>87</v>
      </c>
      <c r="J82" s="8" t="s">
        <v>44</v>
      </c>
      <c r="K82" s="10">
        <v>0.03</v>
      </c>
      <c r="L82" s="10">
        <v>0.03</v>
      </c>
      <c r="M82" s="9">
        <v>6</v>
      </c>
      <c r="N82" s="9">
        <v>6</v>
      </c>
      <c r="O82" s="8">
        <v>1</v>
      </c>
      <c r="P82" s="8">
        <f>+Table_1[[#This Row],[Column14]]*Table_1[[#This Row],[Column12]]</f>
        <v>6</v>
      </c>
      <c r="Q82" s="8">
        <f>+Table_1[[#This Row],[Column14]]*Table_1[[#This Row],[Column13]]</f>
        <v>6</v>
      </c>
      <c r="R82" s="8">
        <v>5.88</v>
      </c>
      <c r="S82" s="9">
        <f>+Table_1[[#This Row],[Column17]]+3.6</f>
        <v>9.48</v>
      </c>
      <c r="T82" s="9">
        <v>1.4</v>
      </c>
      <c r="U82" s="8">
        <v>5</v>
      </c>
      <c r="V82" s="8" t="s">
        <v>45</v>
      </c>
      <c r="W82" s="9">
        <v>76</v>
      </c>
      <c r="X82" s="11">
        <f t="shared" ref="X82:X128" si="40">(R82-T82)/(R82/W82)</f>
        <v>57.904761904761912</v>
      </c>
      <c r="Y82" s="11">
        <f>IF('Planilla MTOP'!$X82&lt;48,48,'Planilla MTOP'!$X82)</f>
        <v>57.904761904761912</v>
      </c>
      <c r="Z82" s="9">
        <v>7.62</v>
      </c>
      <c r="AA82" s="9">
        <f t="shared" ref="AA82:AA128" si="41">Y82+G82+Z82</f>
        <v>66.324761904761914</v>
      </c>
      <c r="AB82" s="12">
        <f>'Planilla MTOP'!$AK82-'Planilla MTOP'!$AJ82</f>
        <v>66.324761904776096</v>
      </c>
      <c r="AC82" s="8" t="s">
        <v>46</v>
      </c>
      <c r="AD82" s="8" t="s">
        <v>47</v>
      </c>
      <c r="AE82" s="8" t="s">
        <v>44</v>
      </c>
      <c r="AF82" s="8" t="s">
        <v>44</v>
      </c>
      <c r="AG82" s="8" t="s">
        <v>46</v>
      </c>
      <c r="AH82" s="8" t="s">
        <v>47</v>
      </c>
      <c r="AI82" s="14">
        <f>+Table_1[[#This Row],[Column26]]</f>
        <v>66.324761904761914</v>
      </c>
      <c r="AJ82" s="15">
        <f>B82-'Planilla MTOP'!$G82/2-Table_1[[#This Row],[Column25]]</f>
        <v>294144.98</v>
      </c>
      <c r="AK82" s="16">
        <f>C82+Y82+Table_1[[#This Row],[Column6]]/2</f>
        <v>294211.30476190476</v>
      </c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</row>
    <row r="83" spans="1:57" ht="14.25" customHeight="1">
      <c r="A83" s="1"/>
      <c r="B83" s="20">
        <v>323553</v>
      </c>
      <c r="C83" s="20">
        <f>+Table_1[[#This Row],[Column1]]</f>
        <v>323553</v>
      </c>
      <c r="D83" s="21" t="s">
        <v>89</v>
      </c>
      <c r="E83" s="23" t="s">
        <v>60</v>
      </c>
      <c r="F83" s="17">
        <f>'Planilla MTOP'!$R83</f>
        <v>6.01</v>
      </c>
      <c r="G83" s="11">
        <v>0.8</v>
      </c>
      <c r="H83" s="8">
        <v>75</v>
      </c>
      <c r="I83" s="8" t="s">
        <v>87</v>
      </c>
      <c r="J83" s="8" t="s">
        <v>44</v>
      </c>
      <c r="K83" s="10">
        <v>0.03</v>
      </c>
      <c r="L83" s="10">
        <v>0.03</v>
      </c>
      <c r="M83" s="9">
        <v>6</v>
      </c>
      <c r="N83" s="9">
        <v>6</v>
      </c>
      <c r="O83" s="8">
        <v>1</v>
      </c>
      <c r="P83" s="8">
        <f>+Table_1[[#This Row],[Column14]]*Table_1[[#This Row],[Column12]]</f>
        <v>6</v>
      </c>
      <c r="Q83" s="8">
        <f>+Table_1[[#This Row],[Column14]]*Table_1[[#This Row],[Column13]]</f>
        <v>6</v>
      </c>
      <c r="R83" s="8">
        <v>6.01</v>
      </c>
      <c r="S83" s="9">
        <f>+Table_1[[#This Row],[Column17]]+3.6</f>
        <v>9.61</v>
      </c>
      <c r="T83" s="9" t="s">
        <v>44</v>
      </c>
      <c r="U83" s="8" t="s">
        <v>44</v>
      </c>
      <c r="V83" s="8" t="s">
        <v>44</v>
      </c>
      <c r="W83" s="8" t="s">
        <v>44</v>
      </c>
      <c r="X83" s="8" t="s">
        <v>44</v>
      </c>
      <c r="Y83" s="8" t="s">
        <v>44</v>
      </c>
      <c r="Z83" s="8" t="s">
        <v>44</v>
      </c>
      <c r="AA83" s="8" t="s">
        <v>44</v>
      </c>
      <c r="AB83" s="8" t="s">
        <v>44</v>
      </c>
      <c r="AC83" s="8" t="s">
        <v>44</v>
      </c>
      <c r="AD83" s="8" t="s">
        <v>44</v>
      </c>
      <c r="AE83" s="8" t="s">
        <v>44</v>
      </c>
      <c r="AF83" s="8" t="s">
        <v>44</v>
      </c>
      <c r="AG83" s="8" t="s">
        <v>44</v>
      </c>
      <c r="AH83" s="8" t="s">
        <v>44</v>
      </c>
      <c r="AI83" s="8" t="s">
        <v>44</v>
      </c>
      <c r="AJ83" s="8" t="s">
        <v>44</v>
      </c>
      <c r="AK83" s="8" t="s">
        <v>44</v>
      </c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</row>
    <row r="84" spans="1:57" ht="14.25" customHeight="1">
      <c r="A84" s="1"/>
      <c r="B84" s="20">
        <v>323553</v>
      </c>
      <c r="C84" s="20">
        <f>+Table_1[[#This Row],[Column1]]</f>
        <v>323553</v>
      </c>
      <c r="D84" s="21" t="s">
        <v>90</v>
      </c>
      <c r="E84" s="23" t="s">
        <v>60</v>
      </c>
      <c r="F84" s="17">
        <f>'Planilla MTOP'!$R84</f>
        <v>6.03</v>
      </c>
      <c r="G84" s="11">
        <v>0.8</v>
      </c>
      <c r="H84" s="8">
        <v>75</v>
      </c>
      <c r="I84" s="8" t="s">
        <v>87</v>
      </c>
      <c r="J84" s="8" t="s">
        <v>44</v>
      </c>
      <c r="K84" s="10">
        <v>0.03</v>
      </c>
      <c r="L84" s="10">
        <v>0.03</v>
      </c>
      <c r="M84" s="9">
        <v>6</v>
      </c>
      <c r="N84" s="9">
        <v>6</v>
      </c>
      <c r="O84" s="8">
        <v>1</v>
      </c>
      <c r="P84" s="8">
        <f>+Table_1[[#This Row],[Column14]]*Table_1[[#This Row],[Column12]]</f>
        <v>6</v>
      </c>
      <c r="Q84" s="8">
        <f>+Table_1[[#This Row],[Column14]]*Table_1[[#This Row],[Column13]]</f>
        <v>6</v>
      </c>
      <c r="R84" s="8">
        <v>6.03</v>
      </c>
      <c r="S84" s="9">
        <f>+Table_1[[#This Row],[Column17]]+3.6</f>
        <v>9.6300000000000008</v>
      </c>
      <c r="T84" s="9" t="s">
        <v>44</v>
      </c>
      <c r="U84" s="8" t="s">
        <v>44</v>
      </c>
      <c r="V84" s="8" t="s">
        <v>44</v>
      </c>
      <c r="W84" s="8" t="s">
        <v>44</v>
      </c>
      <c r="X84" s="8" t="s">
        <v>44</v>
      </c>
      <c r="Y84" s="8" t="s">
        <v>44</v>
      </c>
      <c r="Z84" s="8" t="s">
        <v>44</v>
      </c>
      <c r="AA84" s="8" t="s">
        <v>44</v>
      </c>
      <c r="AB84" s="8" t="s">
        <v>44</v>
      </c>
      <c r="AC84" s="8" t="s">
        <v>44</v>
      </c>
      <c r="AD84" s="8" t="s">
        <v>44</v>
      </c>
      <c r="AE84" s="8" t="s">
        <v>44</v>
      </c>
      <c r="AF84" s="8" t="s">
        <v>44</v>
      </c>
      <c r="AG84" s="8" t="s">
        <v>44</v>
      </c>
      <c r="AH84" s="8" t="s">
        <v>44</v>
      </c>
      <c r="AI84" s="8" t="s">
        <v>44</v>
      </c>
      <c r="AJ84" s="8" t="s">
        <v>44</v>
      </c>
      <c r="AK84" s="8" t="s">
        <v>44</v>
      </c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</row>
    <row r="85" spans="1:57" ht="14.25" customHeight="1">
      <c r="A85" s="1"/>
      <c r="B85" s="20">
        <v>320831</v>
      </c>
      <c r="C85" s="20">
        <f>+Table_1[[#This Row],[Column1]]</f>
        <v>320831</v>
      </c>
      <c r="D85" s="21" t="s">
        <v>89</v>
      </c>
      <c r="E85" s="23" t="s">
        <v>61</v>
      </c>
      <c r="F85" s="17">
        <f>'Planilla MTOP'!$R85</f>
        <v>5.15</v>
      </c>
      <c r="G85" s="11">
        <v>3</v>
      </c>
      <c r="H85" s="8">
        <v>75</v>
      </c>
      <c r="I85" s="8" t="s">
        <v>87</v>
      </c>
      <c r="J85" s="8" t="s">
        <v>44</v>
      </c>
      <c r="K85" s="10">
        <v>0.03</v>
      </c>
      <c r="L85" s="10">
        <v>0.03</v>
      </c>
      <c r="M85" s="9">
        <v>6</v>
      </c>
      <c r="N85" s="9">
        <v>6</v>
      </c>
      <c r="O85" s="8">
        <v>1</v>
      </c>
      <c r="P85" s="8">
        <f>+Table_1[[#This Row],[Column14]]*Table_1[[#This Row],[Column12]]</f>
        <v>6</v>
      </c>
      <c r="Q85" s="8">
        <f>+Table_1[[#This Row],[Column14]]*Table_1[[#This Row],[Column13]]</f>
        <v>6</v>
      </c>
      <c r="R85" s="8">
        <v>5.15</v>
      </c>
      <c r="S85" s="9">
        <f>+Table_1[[#This Row],[Column17]]+3.6</f>
        <v>8.75</v>
      </c>
      <c r="T85" s="9">
        <v>1.4</v>
      </c>
      <c r="U85" s="8">
        <v>5</v>
      </c>
      <c r="V85" s="8" t="s">
        <v>45</v>
      </c>
      <c r="W85" s="9">
        <v>76</v>
      </c>
      <c r="X85" s="11">
        <f t="shared" si="40"/>
        <v>55.339805825242721</v>
      </c>
      <c r="Y85" s="11">
        <f>IF('Planilla MTOP'!$X85&lt;48,48,'Planilla MTOP'!$X85)</f>
        <v>55.339805825242721</v>
      </c>
      <c r="Z85" s="9">
        <v>7.62</v>
      </c>
      <c r="AA85" s="9">
        <f t="shared" si="41"/>
        <v>65.959805825242725</v>
      </c>
      <c r="AB85" s="12">
        <f>'Planilla MTOP'!$AK85-'Planilla MTOP'!$AJ85</f>
        <v>65.959805825259537</v>
      </c>
      <c r="AC85" s="13" t="s">
        <v>46</v>
      </c>
      <c r="AD85" s="8" t="s">
        <v>47</v>
      </c>
      <c r="AE85" s="8" t="s">
        <v>44</v>
      </c>
      <c r="AF85" s="8" t="s">
        <v>44</v>
      </c>
      <c r="AG85" s="13" t="s">
        <v>46</v>
      </c>
      <c r="AH85" s="8" t="s">
        <v>47</v>
      </c>
      <c r="AI85" s="14">
        <f>+Table_1[[#This Row],[Column26]]</f>
        <v>65.959805825242725</v>
      </c>
      <c r="AJ85" s="15">
        <f>B85-('Planilla MTOP'!$G85)/2-Y85</f>
        <v>320774.16019417474</v>
      </c>
      <c r="AK85" s="16">
        <f>C85+Z85+Table_1[[#This Row],[Column6]]/2</f>
        <v>320840.12</v>
      </c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</row>
    <row r="86" spans="1:57" ht="14.25" customHeight="1">
      <c r="A86" s="1"/>
      <c r="B86" s="20">
        <v>320831</v>
      </c>
      <c r="C86" s="20">
        <f>+Table_1[[#This Row],[Column1]]</f>
        <v>320831</v>
      </c>
      <c r="D86" s="21" t="s">
        <v>90</v>
      </c>
      <c r="E86" s="23" t="s">
        <v>61</v>
      </c>
      <c r="F86" s="17">
        <f>'Planilla MTOP'!$R86</f>
        <v>4.25</v>
      </c>
      <c r="G86" s="11">
        <v>3</v>
      </c>
      <c r="H86" s="8">
        <v>75</v>
      </c>
      <c r="I86" s="8" t="s">
        <v>87</v>
      </c>
      <c r="J86" s="8" t="s">
        <v>44</v>
      </c>
      <c r="K86" s="10">
        <v>0.03</v>
      </c>
      <c r="L86" s="10">
        <v>0.03</v>
      </c>
      <c r="M86" s="9">
        <v>6</v>
      </c>
      <c r="N86" s="9">
        <v>6</v>
      </c>
      <c r="O86" s="8">
        <v>1</v>
      </c>
      <c r="P86" s="8">
        <f>+Table_1[[#This Row],[Column14]]*Table_1[[#This Row],[Column12]]</f>
        <v>6</v>
      </c>
      <c r="Q86" s="8">
        <f>+Table_1[[#This Row],[Column14]]*Table_1[[#This Row],[Column13]]</f>
        <v>6</v>
      </c>
      <c r="R86" s="8">
        <v>4.25</v>
      </c>
      <c r="S86" s="9">
        <f>+Table_1[[#This Row],[Column17]]+3.6</f>
        <v>7.85</v>
      </c>
      <c r="T86" s="9">
        <v>1.4</v>
      </c>
      <c r="U86" s="8">
        <v>5</v>
      </c>
      <c r="V86" s="8" t="s">
        <v>45</v>
      </c>
      <c r="W86" s="9">
        <v>76</v>
      </c>
      <c r="X86" s="11">
        <f t="shared" si="40"/>
        <v>50.964705882352945</v>
      </c>
      <c r="Y86" s="11">
        <f>IF('Planilla MTOP'!$X86&lt;48,48,'Planilla MTOP'!$X86)</f>
        <v>50.964705882352945</v>
      </c>
      <c r="Z86" s="9">
        <v>7.62</v>
      </c>
      <c r="AA86" s="9">
        <f t="shared" si="41"/>
        <v>61.584705882352942</v>
      </c>
      <c r="AB86" s="12">
        <f>'Planilla MTOP'!$AK86-'Planilla MTOP'!$AJ86</f>
        <v>61.584705882356502</v>
      </c>
      <c r="AC86" s="8" t="s">
        <v>46</v>
      </c>
      <c r="AD86" s="8" t="s">
        <v>47</v>
      </c>
      <c r="AE86" s="8" t="s">
        <v>44</v>
      </c>
      <c r="AF86" s="8" t="s">
        <v>44</v>
      </c>
      <c r="AG86" s="8" t="s">
        <v>46</v>
      </c>
      <c r="AH86" s="8" t="s">
        <v>47</v>
      </c>
      <c r="AI86" s="14">
        <f>+Table_1[[#This Row],[Column26]]</f>
        <v>61.584705882352942</v>
      </c>
      <c r="AJ86" s="15">
        <f>B86-'Planilla MTOP'!$G86/2-Table_1[[#This Row],[Column25]]</f>
        <v>320821.88</v>
      </c>
      <c r="AK86" s="16">
        <f>C86+Y86+Table_1[[#This Row],[Column6]]/2</f>
        <v>320883.46470588236</v>
      </c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</row>
    <row r="87" spans="1:57" ht="14.25" customHeight="1">
      <c r="A87" s="1"/>
      <c r="B87" s="20">
        <v>319907</v>
      </c>
      <c r="C87" s="20">
        <f>+Table_1[[#This Row],[Column1]]</f>
        <v>319907</v>
      </c>
      <c r="D87" s="21" t="s">
        <v>89</v>
      </c>
      <c r="E87" s="58" t="s">
        <v>62</v>
      </c>
      <c r="F87" s="17">
        <f>'Planilla MTOP'!$R87</f>
        <v>5.62</v>
      </c>
      <c r="G87" s="11">
        <v>1</v>
      </c>
      <c r="H87" s="8">
        <v>75</v>
      </c>
      <c r="I87" s="8" t="s">
        <v>87</v>
      </c>
      <c r="J87" s="8">
        <v>500</v>
      </c>
      <c r="K87" s="10">
        <v>0.03</v>
      </c>
      <c r="L87" s="10">
        <v>0.03</v>
      </c>
      <c r="M87" s="9">
        <v>6</v>
      </c>
      <c r="N87" s="9">
        <v>6</v>
      </c>
      <c r="O87" s="8">
        <v>1</v>
      </c>
      <c r="P87" s="8">
        <f>+Table_1[[#This Row],[Column14]]*Table_1[[#This Row],[Column12]]</f>
        <v>6</v>
      </c>
      <c r="Q87" s="8">
        <f>+Table_1[[#This Row],[Column14]]*Table_1[[#This Row],[Column13]]</f>
        <v>6</v>
      </c>
      <c r="R87" s="11">
        <v>5.62</v>
      </c>
      <c r="S87" s="9">
        <f>+Table_1[[#This Row],[Column17]]+3.6</f>
        <v>9.2200000000000006</v>
      </c>
      <c r="T87" s="9">
        <v>1.4</v>
      </c>
      <c r="U87" s="8">
        <v>5</v>
      </c>
      <c r="V87" s="8" t="s">
        <v>45</v>
      </c>
      <c r="W87" s="9">
        <v>76</v>
      </c>
      <c r="X87" s="11">
        <f t="shared" si="40"/>
        <v>57.067615658362996</v>
      </c>
      <c r="Y87" s="11">
        <f>IF('Planilla MTOP'!$X87&lt;48,48,'Planilla MTOP'!$X87)</f>
        <v>57.067615658362996</v>
      </c>
      <c r="Z87" s="9">
        <v>7.62</v>
      </c>
      <c r="AA87" s="9">
        <f t="shared" si="41"/>
        <v>65.687615658363001</v>
      </c>
      <c r="AB87" s="12">
        <f>'Planilla MTOP'!$AK87-'Planilla MTOP'!$AJ87</f>
        <v>65.687615658331197</v>
      </c>
      <c r="AC87" s="8" t="s">
        <v>46</v>
      </c>
      <c r="AD87" s="8" t="s">
        <v>47</v>
      </c>
      <c r="AE87" s="8" t="s">
        <v>44</v>
      </c>
      <c r="AF87" s="8" t="s">
        <v>44</v>
      </c>
      <c r="AG87" s="8" t="s">
        <v>46</v>
      </c>
      <c r="AH87" s="8" t="s">
        <v>47</v>
      </c>
      <c r="AI87" s="14">
        <f>+Table_1[[#This Row],[Column26]]</f>
        <v>65.687615658363001</v>
      </c>
      <c r="AJ87" s="15">
        <f>B87-('Planilla MTOP'!$G87)/2-Y87</f>
        <v>319849.43238434166</v>
      </c>
      <c r="AK87" s="16">
        <f>C87+Z87+Table_1[[#This Row],[Column6]]/2</f>
        <v>319915.12</v>
      </c>
      <c r="AL87" s="59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</row>
    <row r="88" spans="1:57" ht="14.25" customHeight="1">
      <c r="A88" s="1"/>
      <c r="B88" s="20">
        <v>319907</v>
      </c>
      <c r="C88" s="20">
        <f>+Table_1[[#This Row],[Column1]]</f>
        <v>319907</v>
      </c>
      <c r="D88" s="21" t="s">
        <v>90</v>
      </c>
      <c r="E88" s="58" t="s">
        <v>62</v>
      </c>
      <c r="F88" s="17">
        <f>'Planilla MTOP'!$R88</f>
        <v>6.4</v>
      </c>
      <c r="G88" s="11">
        <v>1</v>
      </c>
      <c r="H88" s="8">
        <v>75</v>
      </c>
      <c r="I88" s="8" t="s">
        <v>87</v>
      </c>
      <c r="J88" s="8">
        <v>500</v>
      </c>
      <c r="K88" s="10">
        <v>0.03</v>
      </c>
      <c r="L88" s="10">
        <v>0.03</v>
      </c>
      <c r="M88" s="9">
        <v>6</v>
      </c>
      <c r="N88" s="9">
        <v>6</v>
      </c>
      <c r="O88" s="8">
        <v>1.3</v>
      </c>
      <c r="P88" s="8">
        <f>+Table_1[[#This Row],[Column14]]*Table_1[[#This Row],[Column12]]</f>
        <v>7.8000000000000007</v>
      </c>
      <c r="Q88" s="8">
        <f>+Table_1[[#This Row],[Column14]]*Table_1[[#This Row],[Column13]]</f>
        <v>7.8000000000000007</v>
      </c>
      <c r="R88" s="11">
        <v>6.4</v>
      </c>
      <c r="S88" s="9">
        <f>+Table_1[[#This Row],[Column17]]+3.6</f>
        <v>10</v>
      </c>
      <c r="T88" s="9">
        <v>1.4</v>
      </c>
      <c r="U88" s="8">
        <v>5</v>
      </c>
      <c r="V88" s="8" t="s">
        <v>45</v>
      </c>
      <c r="W88" s="9">
        <v>76</v>
      </c>
      <c r="X88" s="11">
        <f t="shared" ref="X88" si="42">(R88-T88)/(R88/W88)</f>
        <v>59.375</v>
      </c>
      <c r="Y88" s="11">
        <f>IF('Planilla MTOP'!$X88&lt;48,48,'Planilla MTOP'!$X88)</f>
        <v>59.375</v>
      </c>
      <c r="Z88" s="9">
        <v>7.62</v>
      </c>
      <c r="AA88" s="9">
        <f t="shared" ref="AA88" si="43">Y88+G88+Z88</f>
        <v>67.995000000000005</v>
      </c>
      <c r="AB88" s="12">
        <f>'Planilla MTOP'!$AK88-'Planilla MTOP'!$AJ88</f>
        <v>67.994999999995343</v>
      </c>
      <c r="AC88" s="8" t="s">
        <v>46</v>
      </c>
      <c r="AD88" s="8" t="s">
        <v>47</v>
      </c>
      <c r="AE88" s="8" t="s">
        <v>44</v>
      </c>
      <c r="AF88" s="8" t="s">
        <v>44</v>
      </c>
      <c r="AG88" s="8" t="s">
        <v>46</v>
      </c>
      <c r="AH88" s="8" t="s">
        <v>47</v>
      </c>
      <c r="AI88" s="14">
        <f>+Table_1[[#This Row],[Column26]]</f>
        <v>67.995000000000005</v>
      </c>
      <c r="AJ88" s="15">
        <f>B88-('Planilla MTOP'!$G88)/2-Y88</f>
        <v>319847.125</v>
      </c>
      <c r="AK88" s="16">
        <f>C88+Z88+Table_1[[#This Row],[Column6]]/2</f>
        <v>319915.12</v>
      </c>
      <c r="AL88" s="5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</row>
    <row r="89" spans="1:57" ht="14.25" customHeight="1">
      <c r="A89" s="1"/>
      <c r="B89" s="20">
        <v>319494</v>
      </c>
      <c r="C89" s="20">
        <f>+Table_1[[#This Row],[Column1]]</f>
        <v>319494</v>
      </c>
      <c r="D89" s="21" t="s">
        <v>89</v>
      </c>
      <c r="E89" s="23" t="s">
        <v>63</v>
      </c>
      <c r="F89" s="17">
        <f>'Planilla MTOP'!$R89</f>
        <v>6.4</v>
      </c>
      <c r="G89" s="11">
        <v>0.8</v>
      </c>
      <c r="H89" s="8">
        <v>75</v>
      </c>
      <c r="I89" s="8" t="s">
        <v>87</v>
      </c>
      <c r="J89" s="8" t="s">
        <v>44</v>
      </c>
      <c r="K89" s="10">
        <v>0.03</v>
      </c>
      <c r="L89" s="10">
        <v>0.03</v>
      </c>
      <c r="M89" s="9">
        <v>6</v>
      </c>
      <c r="N89" s="9">
        <v>6</v>
      </c>
      <c r="O89" s="8">
        <v>1</v>
      </c>
      <c r="P89" s="8">
        <f>+Table_1[[#This Row],[Column14]]*Table_1[[#This Row],[Column12]]</f>
        <v>6</v>
      </c>
      <c r="Q89" s="8">
        <f>+Table_1[[#This Row],[Column14]]*Table_1[[#This Row],[Column13]]</f>
        <v>6</v>
      </c>
      <c r="R89" s="11">
        <v>6.4</v>
      </c>
      <c r="S89" s="9">
        <f>+Table_1[[#This Row],[Column17]]+3.6</f>
        <v>10</v>
      </c>
      <c r="T89" s="9" t="s">
        <v>44</v>
      </c>
      <c r="U89" s="8" t="s">
        <v>44</v>
      </c>
      <c r="V89" s="8" t="s">
        <v>44</v>
      </c>
      <c r="W89" s="8" t="s">
        <v>44</v>
      </c>
      <c r="X89" s="8" t="s">
        <v>44</v>
      </c>
      <c r="Y89" s="8" t="s">
        <v>44</v>
      </c>
      <c r="Z89" s="8" t="s">
        <v>44</v>
      </c>
      <c r="AA89" s="8" t="s">
        <v>44</v>
      </c>
      <c r="AB89" s="8" t="s">
        <v>44</v>
      </c>
      <c r="AC89" s="8" t="s">
        <v>44</v>
      </c>
      <c r="AD89" s="8" t="s">
        <v>44</v>
      </c>
      <c r="AE89" s="8" t="s">
        <v>44</v>
      </c>
      <c r="AF89" s="8" t="s">
        <v>44</v>
      </c>
      <c r="AG89" s="8" t="s">
        <v>44</v>
      </c>
      <c r="AH89" s="8" t="s">
        <v>44</v>
      </c>
      <c r="AI89" s="8" t="s">
        <v>44</v>
      </c>
      <c r="AJ89" s="8" t="s">
        <v>44</v>
      </c>
      <c r="AK89" s="8" t="s">
        <v>44</v>
      </c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</row>
    <row r="90" spans="1:57" ht="14.25" customHeight="1">
      <c r="A90" s="1"/>
      <c r="B90" s="20">
        <v>319494</v>
      </c>
      <c r="C90" s="20">
        <f>+Table_1[[#This Row],[Column1]]</f>
        <v>319494</v>
      </c>
      <c r="D90" s="21" t="s">
        <v>90</v>
      </c>
      <c r="E90" s="23" t="s">
        <v>63</v>
      </c>
      <c r="F90" s="17">
        <f>'Planilla MTOP'!$R90</f>
        <v>6.05</v>
      </c>
      <c r="G90" s="11">
        <v>0.8</v>
      </c>
      <c r="H90" s="8">
        <v>75</v>
      </c>
      <c r="I90" s="8" t="s">
        <v>87</v>
      </c>
      <c r="J90" s="8" t="s">
        <v>44</v>
      </c>
      <c r="K90" s="10">
        <v>0.03</v>
      </c>
      <c r="L90" s="10">
        <v>0.03</v>
      </c>
      <c r="M90" s="9">
        <v>6</v>
      </c>
      <c r="N90" s="9">
        <v>6</v>
      </c>
      <c r="O90" s="8">
        <v>1</v>
      </c>
      <c r="P90" s="8">
        <f>+Table_1[[#This Row],[Column14]]*Table_1[[#This Row],[Column12]]</f>
        <v>6</v>
      </c>
      <c r="Q90" s="8">
        <f>+Table_1[[#This Row],[Column14]]*Table_1[[#This Row],[Column13]]</f>
        <v>6</v>
      </c>
      <c r="R90" s="11">
        <v>6.05</v>
      </c>
      <c r="S90" s="9">
        <f>+Table_1[[#This Row],[Column17]]+3.6</f>
        <v>9.65</v>
      </c>
      <c r="T90" s="9" t="s">
        <v>44</v>
      </c>
      <c r="U90" s="8" t="s">
        <v>44</v>
      </c>
      <c r="V90" s="8" t="s">
        <v>44</v>
      </c>
      <c r="W90" s="8" t="s">
        <v>44</v>
      </c>
      <c r="X90" s="8" t="s">
        <v>44</v>
      </c>
      <c r="Y90" s="8" t="s">
        <v>44</v>
      </c>
      <c r="Z90" s="8" t="s">
        <v>44</v>
      </c>
      <c r="AA90" s="8" t="s">
        <v>44</v>
      </c>
      <c r="AB90" s="8" t="s">
        <v>44</v>
      </c>
      <c r="AC90" s="8" t="s">
        <v>44</v>
      </c>
      <c r="AD90" s="8" t="s">
        <v>44</v>
      </c>
      <c r="AE90" s="8" t="s">
        <v>44</v>
      </c>
      <c r="AF90" s="8" t="s">
        <v>44</v>
      </c>
      <c r="AG90" s="8" t="s">
        <v>44</v>
      </c>
      <c r="AH90" s="8" t="s">
        <v>44</v>
      </c>
      <c r="AI90" s="8" t="s">
        <v>44</v>
      </c>
      <c r="AJ90" s="8" t="s">
        <v>44</v>
      </c>
      <c r="AK90" s="8" t="s">
        <v>44</v>
      </c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</row>
    <row r="91" spans="1:57" ht="14.25" customHeight="1">
      <c r="A91" s="1"/>
      <c r="B91" s="20">
        <v>318674</v>
      </c>
      <c r="C91" s="20">
        <f>+Table_1[[#This Row],[Column1]]</f>
        <v>318674</v>
      </c>
      <c r="D91" s="21" t="s">
        <v>89</v>
      </c>
      <c r="E91" s="23" t="s">
        <v>64</v>
      </c>
      <c r="F91" s="17">
        <f>'Planilla MTOP'!$R91</f>
        <v>7.57</v>
      </c>
      <c r="G91" s="11">
        <v>0.8</v>
      </c>
      <c r="H91" s="8">
        <v>75</v>
      </c>
      <c r="I91" s="8" t="s">
        <v>87</v>
      </c>
      <c r="J91" s="8" t="s">
        <v>44</v>
      </c>
      <c r="K91" s="10">
        <v>0.03</v>
      </c>
      <c r="L91" s="10">
        <v>0.03</v>
      </c>
      <c r="M91" s="9">
        <v>6</v>
      </c>
      <c r="N91" s="9">
        <v>6</v>
      </c>
      <c r="O91" s="8">
        <v>1</v>
      </c>
      <c r="P91" s="8">
        <f>+Table_1[[#This Row],[Column14]]*Table_1[[#This Row],[Column12]]</f>
        <v>6</v>
      </c>
      <c r="Q91" s="8">
        <f>+Table_1[[#This Row],[Column14]]*Table_1[[#This Row],[Column13]]</f>
        <v>6</v>
      </c>
      <c r="R91" s="11">
        <v>7.57</v>
      </c>
      <c r="S91" s="9">
        <f>+Table_1[[#This Row],[Column17]]+3.6</f>
        <v>11.17</v>
      </c>
      <c r="T91" s="9" t="s">
        <v>44</v>
      </c>
      <c r="U91" s="8" t="s">
        <v>44</v>
      </c>
      <c r="V91" s="8" t="s">
        <v>44</v>
      </c>
      <c r="W91" s="8" t="s">
        <v>44</v>
      </c>
      <c r="X91" s="8" t="s">
        <v>44</v>
      </c>
      <c r="Y91" s="8" t="s">
        <v>44</v>
      </c>
      <c r="Z91" s="8" t="s">
        <v>44</v>
      </c>
      <c r="AA91" s="8" t="s">
        <v>44</v>
      </c>
      <c r="AB91" s="8" t="s">
        <v>44</v>
      </c>
      <c r="AC91" s="8" t="s">
        <v>44</v>
      </c>
      <c r="AD91" s="8" t="s">
        <v>44</v>
      </c>
      <c r="AE91" s="8" t="s">
        <v>44</v>
      </c>
      <c r="AF91" s="8" t="s">
        <v>44</v>
      </c>
      <c r="AG91" s="8" t="s">
        <v>44</v>
      </c>
      <c r="AH91" s="8" t="s">
        <v>44</v>
      </c>
      <c r="AI91" s="8" t="s">
        <v>44</v>
      </c>
      <c r="AJ91" s="8" t="s">
        <v>44</v>
      </c>
      <c r="AK91" s="8" t="s">
        <v>44</v>
      </c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</row>
    <row r="92" spans="1:57" ht="14.25" customHeight="1">
      <c r="A92" s="1"/>
      <c r="B92" s="20">
        <v>318674</v>
      </c>
      <c r="C92" s="20">
        <f>+Table_1[[#This Row],[Column1]]</f>
        <v>318674</v>
      </c>
      <c r="D92" s="21" t="s">
        <v>90</v>
      </c>
      <c r="E92" s="23" t="s">
        <v>64</v>
      </c>
      <c r="F92" s="17">
        <f>'Planilla MTOP'!$R92</f>
        <v>7.39</v>
      </c>
      <c r="G92" s="11">
        <v>0.8</v>
      </c>
      <c r="H92" s="8">
        <v>75</v>
      </c>
      <c r="I92" s="8" t="s">
        <v>87</v>
      </c>
      <c r="J92" s="8" t="s">
        <v>44</v>
      </c>
      <c r="K92" s="10">
        <v>0.03</v>
      </c>
      <c r="L92" s="10">
        <v>0.03</v>
      </c>
      <c r="M92" s="9">
        <v>6</v>
      </c>
      <c r="N92" s="9">
        <v>6</v>
      </c>
      <c r="O92" s="8">
        <v>1</v>
      </c>
      <c r="P92" s="8">
        <f>+Table_1[[#This Row],[Column14]]*Table_1[[#This Row],[Column12]]</f>
        <v>6</v>
      </c>
      <c r="Q92" s="8">
        <f>+Table_1[[#This Row],[Column14]]*Table_1[[#This Row],[Column13]]</f>
        <v>6</v>
      </c>
      <c r="R92" s="11">
        <v>7.39</v>
      </c>
      <c r="S92" s="9">
        <f>+Table_1[[#This Row],[Column17]]+3.6</f>
        <v>10.99</v>
      </c>
      <c r="T92" s="9" t="s">
        <v>44</v>
      </c>
      <c r="U92" s="8" t="s">
        <v>44</v>
      </c>
      <c r="V92" s="8" t="s">
        <v>44</v>
      </c>
      <c r="W92" s="8" t="s">
        <v>44</v>
      </c>
      <c r="X92" s="8" t="s">
        <v>44</v>
      </c>
      <c r="Y92" s="8" t="s">
        <v>44</v>
      </c>
      <c r="Z92" s="8" t="s">
        <v>44</v>
      </c>
      <c r="AA92" s="8" t="s">
        <v>44</v>
      </c>
      <c r="AB92" s="8" t="s">
        <v>44</v>
      </c>
      <c r="AC92" s="8" t="s">
        <v>44</v>
      </c>
      <c r="AD92" s="8" t="s">
        <v>44</v>
      </c>
      <c r="AE92" s="8" t="s">
        <v>44</v>
      </c>
      <c r="AF92" s="8" t="s">
        <v>44</v>
      </c>
      <c r="AG92" s="8" t="s">
        <v>44</v>
      </c>
      <c r="AH92" s="8" t="s">
        <v>44</v>
      </c>
      <c r="AI92" s="8" t="s">
        <v>44</v>
      </c>
      <c r="AJ92" s="8" t="s">
        <v>44</v>
      </c>
      <c r="AK92" s="8" t="s">
        <v>44</v>
      </c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</row>
    <row r="93" spans="1:57" ht="14.25" customHeight="1">
      <c r="A93" s="1"/>
      <c r="B93" s="20">
        <v>317944</v>
      </c>
      <c r="C93" s="20">
        <f>+Table_1[[#This Row],[Column1]]</f>
        <v>317944</v>
      </c>
      <c r="D93" s="21" t="s">
        <v>89</v>
      </c>
      <c r="E93" s="23" t="s">
        <v>65</v>
      </c>
      <c r="F93" s="17">
        <f>'Planilla MTOP'!$R93</f>
        <v>6.73</v>
      </c>
      <c r="G93" s="11">
        <v>0.6</v>
      </c>
      <c r="H93" s="8">
        <v>75</v>
      </c>
      <c r="I93" s="8" t="s">
        <v>87</v>
      </c>
      <c r="J93" s="8" t="s">
        <v>44</v>
      </c>
      <c r="K93" s="10">
        <v>0.03</v>
      </c>
      <c r="L93" s="10">
        <v>0.03</v>
      </c>
      <c r="M93" s="9">
        <v>6</v>
      </c>
      <c r="N93" s="9">
        <v>6</v>
      </c>
      <c r="O93" s="8">
        <v>1</v>
      </c>
      <c r="P93" s="8">
        <f>+Table_1[[#This Row],[Column14]]*Table_1[[#This Row],[Column12]]</f>
        <v>6</v>
      </c>
      <c r="Q93" s="8">
        <f>+Table_1[[#This Row],[Column14]]*Table_1[[#This Row],[Column13]]</f>
        <v>6</v>
      </c>
      <c r="R93" s="11">
        <v>6.73</v>
      </c>
      <c r="S93" s="9">
        <f>+Table_1[[#This Row],[Column17]]+3.6</f>
        <v>10.33</v>
      </c>
      <c r="T93" s="9" t="s">
        <v>44</v>
      </c>
      <c r="U93" s="8" t="s">
        <v>44</v>
      </c>
      <c r="V93" s="8" t="s">
        <v>44</v>
      </c>
      <c r="W93" s="8" t="s">
        <v>44</v>
      </c>
      <c r="X93" s="8" t="s">
        <v>44</v>
      </c>
      <c r="Y93" s="8" t="s">
        <v>44</v>
      </c>
      <c r="Z93" s="8" t="s">
        <v>44</v>
      </c>
      <c r="AA93" s="8" t="s">
        <v>44</v>
      </c>
      <c r="AB93" s="8" t="s">
        <v>44</v>
      </c>
      <c r="AC93" s="8" t="s">
        <v>44</v>
      </c>
      <c r="AD93" s="8" t="s">
        <v>44</v>
      </c>
      <c r="AE93" s="8" t="s">
        <v>44</v>
      </c>
      <c r="AF93" s="8" t="s">
        <v>44</v>
      </c>
      <c r="AG93" s="8" t="s">
        <v>44</v>
      </c>
      <c r="AH93" s="8" t="s">
        <v>44</v>
      </c>
      <c r="AI93" s="8" t="s">
        <v>44</v>
      </c>
      <c r="AJ93" s="8" t="s">
        <v>44</v>
      </c>
      <c r="AK93" s="8" t="s">
        <v>44</v>
      </c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</row>
    <row r="94" spans="1:57" ht="14.25" customHeight="1">
      <c r="A94" s="1"/>
      <c r="B94" s="20">
        <v>317944</v>
      </c>
      <c r="C94" s="20">
        <f>+Table_1[[#This Row],[Column1]]</f>
        <v>317944</v>
      </c>
      <c r="D94" s="21" t="s">
        <v>90</v>
      </c>
      <c r="E94" s="23" t="s">
        <v>65</v>
      </c>
      <c r="F94" s="17">
        <f>'Planilla MTOP'!$R94</f>
        <v>6.4</v>
      </c>
      <c r="G94" s="11">
        <v>0.6</v>
      </c>
      <c r="H94" s="8">
        <v>75</v>
      </c>
      <c r="I94" s="8" t="s">
        <v>87</v>
      </c>
      <c r="J94" s="8" t="s">
        <v>44</v>
      </c>
      <c r="K94" s="10">
        <v>0.03</v>
      </c>
      <c r="L94" s="10">
        <v>0.03</v>
      </c>
      <c r="M94" s="9">
        <v>6</v>
      </c>
      <c r="N94" s="9">
        <v>6</v>
      </c>
      <c r="O94" s="8">
        <v>1</v>
      </c>
      <c r="P94" s="8">
        <f>+Table_1[[#This Row],[Column14]]*Table_1[[#This Row],[Column12]]</f>
        <v>6</v>
      </c>
      <c r="Q94" s="8">
        <f>+Table_1[[#This Row],[Column14]]*Table_1[[#This Row],[Column13]]</f>
        <v>6</v>
      </c>
      <c r="R94" s="11">
        <v>6.4</v>
      </c>
      <c r="S94" s="9">
        <f>+Table_1[[#This Row],[Column17]]+3.6</f>
        <v>10</v>
      </c>
      <c r="T94" s="9" t="s">
        <v>44</v>
      </c>
      <c r="U94" s="8" t="s">
        <v>44</v>
      </c>
      <c r="V94" s="8" t="s">
        <v>44</v>
      </c>
      <c r="W94" s="8" t="s">
        <v>44</v>
      </c>
      <c r="X94" s="8" t="s">
        <v>44</v>
      </c>
      <c r="Y94" s="8" t="s">
        <v>44</v>
      </c>
      <c r="Z94" s="8" t="s">
        <v>44</v>
      </c>
      <c r="AA94" s="8" t="s">
        <v>44</v>
      </c>
      <c r="AB94" s="8" t="s">
        <v>44</v>
      </c>
      <c r="AC94" s="8" t="s">
        <v>44</v>
      </c>
      <c r="AD94" s="8" t="s">
        <v>44</v>
      </c>
      <c r="AE94" s="8" t="s">
        <v>44</v>
      </c>
      <c r="AF94" s="8" t="s">
        <v>44</v>
      </c>
      <c r="AG94" s="8" t="s">
        <v>44</v>
      </c>
      <c r="AH94" s="8" t="s">
        <v>44</v>
      </c>
      <c r="AI94" s="8" t="s">
        <v>44</v>
      </c>
      <c r="AJ94" s="8" t="s">
        <v>44</v>
      </c>
      <c r="AK94" s="8" t="s">
        <v>44</v>
      </c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</row>
    <row r="95" spans="1:57" ht="14.25" customHeight="1">
      <c r="A95" s="1"/>
      <c r="B95" s="20">
        <v>316289</v>
      </c>
      <c r="C95" s="20">
        <f>+Table_1[[#This Row],[Column1]]</f>
        <v>316289</v>
      </c>
      <c r="D95" s="21" t="s">
        <v>89</v>
      </c>
      <c r="E95" s="23" t="s">
        <v>66</v>
      </c>
      <c r="F95" s="17">
        <f>'Planilla MTOP'!$R95</f>
        <v>7.41</v>
      </c>
      <c r="G95" s="11">
        <v>0.8</v>
      </c>
      <c r="H95" s="8">
        <v>75</v>
      </c>
      <c r="I95" s="8" t="s">
        <v>87</v>
      </c>
      <c r="J95" s="8" t="s">
        <v>44</v>
      </c>
      <c r="K95" s="10">
        <v>0.03</v>
      </c>
      <c r="L95" s="10">
        <v>0.03</v>
      </c>
      <c r="M95" s="9">
        <v>6</v>
      </c>
      <c r="N95" s="9">
        <v>6</v>
      </c>
      <c r="O95" s="8">
        <v>1</v>
      </c>
      <c r="P95" s="8">
        <f>+Table_1[[#This Row],[Column14]]*Table_1[[#This Row],[Column12]]</f>
        <v>6</v>
      </c>
      <c r="Q95" s="8">
        <f>+Table_1[[#This Row],[Column14]]*Table_1[[#This Row],[Column13]]</f>
        <v>6</v>
      </c>
      <c r="R95" s="11">
        <v>7.41</v>
      </c>
      <c r="S95" s="9">
        <f>+Table_1[[#This Row],[Column17]]+3.6</f>
        <v>11.01</v>
      </c>
      <c r="T95" s="9" t="s">
        <v>44</v>
      </c>
      <c r="U95" s="8" t="s">
        <v>44</v>
      </c>
      <c r="V95" s="8" t="s">
        <v>44</v>
      </c>
      <c r="W95" s="8" t="s">
        <v>44</v>
      </c>
      <c r="X95" s="8" t="s">
        <v>44</v>
      </c>
      <c r="Y95" s="8" t="s">
        <v>44</v>
      </c>
      <c r="Z95" s="8" t="s">
        <v>44</v>
      </c>
      <c r="AA95" s="8" t="s">
        <v>44</v>
      </c>
      <c r="AB95" s="8" t="s">
        <v>44</v>
      </c>
      <c r="AC95" s="8" t="s">
        <v>44</v>
      </c>
      <c r="AD95" s="8" t="s">
        <v>44</v>
      </c>
      <c r="AE95" s="8" t="s">
        <v>44</v>
      </c>
      <c r="AF95" s="8" t="s">
        <v>44</v>
      </c>
      <c r="AG95" s="8" t="s">
        <v>44</v>
      </c>
      <c r="AH95" s="8" t="s">
        <v>44</v>
      </c>
      <c r="AI95" s="8" t="s">
        <v>44</v>
      </c>
      <c r="AJ95" s="8" t="s">
        <v>44</v>
      </c>
      <c r="AK95" s="8" t="s">
        <v>44</v>
      </c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</row>
    <row r="96" spans="1:57" ht="14.25" customHeight="1">
      <c r="A96" s="1"/>
      <c r="B96" s="20">
        <v>316289</v>
      </c>
      <c r="C96" s="20">
        <f>+Table_1[[#This Row],[Column1]]</f>
        <v>316289</v>
      </c>
      <c r="D96" s="21" t="s">
        <v>90</v>
      </c>
      <c r="E96" s="23" t="s">
        <v>66</v>
      </c>
      <c r="F96" s="17">
        <f>'Planilla MTOP'!$R96</f>
        <v>6.96</v>
      </c>
      <c r="G96" s="11">
        <v>0.8</v>
      </c>
      <c r="H96" s="8">
        <v>75</v>
      </c>
      <c r="I96" s="8" t="s">
        <v>87</v>
      </c>
      <c r="J96" s="8" t="s">
        <v>44</v>
      </c>
      <c r="K96" s="10">
        <v>0.03</v>
      </c>
      <c r="L96" s="10">
        <v>0.03</v>
      </c>
      <c r="M96" s="9">
        <v>6</v>
      </c>
      <c r="N96" s="9">
        <v>6</v>
      </c>
      <c r="O96" s="8">
        <v>1</v>
      </c>
      <c r="P96" s="8">
        <f>+Table_1[[#This Row],[Column14]]*Table_1[[#This Row],[Column12]]</f>
        <v>6</v>
      </c>
      <c r="Q96" s="8">
        <f>+Table_1[[#This Row],[Column14]]*Table_1[[#This Row],[Column13]]</f>
        <v>6</v>
      </c>
      <c r="R96" s="11">
        <v>6.96</v>
      </c>
      <c r="S96" s="9">
        <f>+Table_1[[#This Row],[Column17]]+3.6</f>
        <v>10.56</v>
      </c>
      <c r="T96" s="9" t="s">
        <v>44</v>
      </c>
      <c r="U96" s="8" t="s">
        <v>44</v>
      </c>
      <c r="V96" s="8" t="s">
        <v>44</v>
      </c>
      <c r="W96" s="8" t="s">
        <v>44</v>
      </c>
      <c r="X96" s="8" t="s">
        <v>44</v>
      </c>
      <c r="Y96" s="8" t="s">
        <v>44</v>
      </c>
      <c r="Z96" s="8" t="s">
        <v>44</v>
      </c>
      <c r="AA96" s="8" t="s">
        <v>44</v>
      </c>
      <c r="AB96" s="8" t="s">
        <v>44</v>
      </c>
      <c r="AC96" s="8" t="s">
        <v>44</v>
      </c>
      <c r="AD96" s="8" t="s">
        <v>44</v>
      </c>
      <c r="AE96" s="8" t="s">
        <v>44</v>
      </c>
      <c r="AF96" s="8" t="s">
        <v>44</v>
      </c>
      <c r="AG96" s="8" t="s">
        <v>44</v>
      </c>
      <c r="AH96" s="8" t="s">
        <v>44</v>
      </c>
      <c r="AI96" s="8" t="s">
        <v>44</v>
      </c>
      <c r="AJ96" s="8" t="s">
        <v>44</v>
      </c>
      <c r="AK96" s="8" t="s">
        <v>44</v>
      </c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</row>
    <row r="97" spans="1:57" ht="14.25" customHeight="1">
      <c r="A97" s="1"/>
      <c r="B97" s="20">
        <v>315934</v>
      </c>
      <c r="C97" s="20">
        <f>+Table_1[[#This Row],[Column1]]</f>
        <v>315934</v>
      </c>
      <c r="D97" s="21" t="s">
        <v>89</v>
      </c>
      <c r="E97" s="23" t="s">
        <v>67</v>
      </c>
      <c r="F97" s="17">
        <f>'Planilla MTOP'!$R97</f>
        <v>6.15</v>
      </c>
      <c r="G97" s="11">
        <v>0.8</v>
      </c>
      <c r="H97" s="8">
        <v>75</v>
      </c>
      <c r="I97" s="8" t="s">
        <v>87</v>
      </c>
      <c r="J97" s="8" t="s">
        <v>44</v>
      </c>
      <c r="K97" s="10">
        <v>0.03</v>
      </c>
      <c r="L97" s="10">
        <v>0.03</v>
      </c>
      <c r="M97" s="9">
        <v>6</v>
      </c>
      <c r="N97" s="9">
        <v>6</v>
      </c>
      <c r="O97" s="8">
        <v>1</v>
      </c>
      <c r="P97" s="8">
        <f>+Table_1[[#This Row],[Column14]]*Table_1[[#This Row],[Column12]]</f>
        <v>6</v>
      </c>
      <c r="Q97" s="8">
        <f>+Table_1[[#This Row],[Column14]]*Table_1[[#This Row],[Column13]]</f>
        <v>6</v>
      </c>
      <c r="R97" s="11">
        <v>6.15</v>
      </c>
      <c r="S97" s="9">
        <f>+Table_1[[#This Row],[Column17]]+3.6</f>
        <v>9.75</v>
      </c>
      <c r="T97" s="9" t="s">
        <v>44</v>
      </c>
      <c r="U97" s="8" t="s">
        <v>44</v>
      </c>
      <c r="V97" s="8" t="s">
        <v>44</v>
      </c>
      <c r="W97" s="8" t="s">
        <v>44</v>
      </c>
      <c r="X97" s="8" t="s">
        <v>44</v>
      </c>
      <c r="Y97" s="8" t="s">
        <v>44</v>
      </c>
      <c r="Z97" s="8" t="s">
        <v>44</v>
      </c>
      <c r="AA97" s="8" t="s">
        <v>44</v>
      </c>
      <c r="AB97" s="8" t="s">
        <v>44</v>
      </c>
      <c r="AC97" s="8" t="s">
        <v>44</v>
      </c>
      <c r="AD97" s="8" t="s">
        <v>44</v>
      </c>
      <c r="AE97" s="8" t="s">
        <v>44</v>
      </c>
      <c r="AF97" s="8" t="s">
        <v>44</v>
      </c>
      <c r="AG97" s="8" t="s">
        <v>44</v>
      </c>
      <c r="AH97" s="8" t="s">
        <v>44</v>
      </c>
      <c r="AI97" s="8" t="s">
        <v>44</v>
      </c>
      <c r="AJ97" s="8" t="s">
        <v>44</v>
      </c>
      <c r="AK97" s="8" t="s">
        <v>44</v>
      </c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</row>
    <row r="98" spans="1:57" ht="14.25" customHeight="1">
      <c r="A98" s="1"/>
      <c r="B98" s="20">
        <v>315934</v>
      </c>
      <c r="C98" s="20">
        <f>+Table_1[[#This Row],[Column1]]</f>
        <v>315934</v>
      </c>
      <c r="D98" s="21" t="s">
        <v>90</v>
      </c>
      <c r="E98" s="23" t="s">
        <v>67</v>
      </c>
      <c r="F98" s="17">
        <f>'Planilla MTOP'!$R98</f>
        <v>6.15</v>
      </c>
      <c r="G98" s="11">
        <v>0.8</v>
      </c>
      <c r="H98" s="8">
        <v>75</v>
      </c>
      <c r="I98" s="8" t="s">
        <v>87</v>
      </c>
      <c r="J98" s="8">
        <v>600</v>
      </c>
      <c r="K98" s="10">
        <v>0.03</v>
      </c>
      <c r="L98" s="10">
        <v>0.03</v>
      </c>
      <c r="M98" s="9">
        <v>6</v>
      </c>
      <c r="N98" s="9">
        <v>6</v>
      </c>
      <c r="O98" s="8">
        <v>1</v>
      </c>
      <c r="P98" s="8">
        <f>+Table_1[[#This Row],[Column14]]*Table_1[[#This Row],[Column12]]</f>
        <v>6</v>
      </c>
      <c r="Q98" s="8">
        <f>+Table_1[[#This Row],[Column14]]*Table_1[[#This Row],[Column13]]</f>
        <v>6</v>
      </c>
      <c r="R98" s="11">
        <v>6.15</v>
      </c>
      <c r="S98" s="9">
        <f>+Table_1[[#This Row],[Column17]]+3.6</f>
        <v>9.75</v>
      </c>
      <c r="T98" s="9" t="s">
        <v>44</v>
      </c>
      <c r="U98" s="8" t="s">
        <v>44</v>
      </c>
      <c r="V98" s="8" t="s">
        <v>44</v>
      </c>
      <c r="W98" s="8" t="s">
        <v>44</v>
      </c>
      <c r="X98" s="8" t="s">
        <v>44</v>
      </c>
      <c r="Y98" s="8" t="s">
        <v>44</v>
      </c>
      <c r="Z98" s="8" t="s">
        <v>44</v>
      </c>
      <c r="AA98" s="8" t="s">
        <v>44</v>
      </c>
      <c r="AB98" s="8" t="s">
        <v>44</v>
      </c>
      <c r="AC98" s="8" t="s">
        <v>44</v>
      </c>
      <c r="AD98" s="8" t="s">
        <v>44</v>
      </c>
      <c r="AE98" s="8" t="s">
        <v>44</v>
      </c>
      <c r="AF98" s="8" t="s">
        <v>44</v>
      </c>
      <c r="AG98" s="8" t="s">
        <v>44</v>
      </c>
      <c r="AH98" s="8" t="s">
        <v>44</v>
      </c>
      <c r="AI98" s="8" t="s">
        <v>44</v>
      </c>
      <c r="AJ98" s="8" t="s">
        <v>44</v>
      </c>
      <c r="AK98" s="8" t="s">
        <v>44</v>
      </c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</row>
    <row r="99" spans="1:57" ht="14.25" customHeight="1">
      <c r="A99" s="1"/>
      <c r="B99" s="20">
        <v>315348</v>
      </c>
      <c r="C99" s="20">
        <f>+Table_1[[#This Row],[Column1]]</f>
        <v>315348</v>
      </c>
      <c r="D99" s="21" t="s">
        <v>89</v>
      </c>
      <c r="E99" s="23" t="s">
        <v>68</v>
      </c>
      <c r="F99" s="17">
        <f>'Planilla MTOP'!$R99</f>
        <v>8.5299999999999994</v>
      </c>
      <c r="G99" s="11">
        <v>3</v>
      </c>
      <c r="H99" s="8">
        <v>75</v>
      </c>
      <c r="I99" s="8" t="s">
        <v>87</v>
      </c>
      <c r="J99" s="8">
        <v>600</v>
      </c>
      <c r="K99" s="10">
        <v>0.03</v>
      </c>
      <c r="L99" s="10">
        <v>0.03</v>
      </c>
      <c r="M99" s="9">
        <v>6</v>
      </c>
      <c r="N99" s="9">
        <v>6</v>
      </c>
      <c r="O99" s="8">
        <v>1.2</v>
      </c>
      <c r="P99" s="8">
        <f>+Table_1[[#This Row],[Column14]]*Table_1[[#This Row],[Column12]]</f>
        <v>7.1999999999999993</v>
      </c>
      <c r="Q99" s="8">
        <f>+Table_1[[#This Row],[Column14]]*Table_1[[#This Row],[Column13]]</f>
        <v>7.1999999999999993</v>
      </c>
      <c r="R99" s="11">
        <v>8.5299999999999994</v>
      </c>
      <c r="S99" s="9">
        <f>+Table_1[[#This Row],[Column17]]+3.6</f>
        <v>12.129999999999999</v>
      </c>
      <c r="T99" s="9" t="s">
        <v>44</v>
      </c>
      <c r="U99" s="8" t="s">
        <v>44</v>
      </c>
      <c r="V99" s="8" t="s">
        <v>44</v>
      </c>
      <c r="W99" s="8" t="s">
        <v>44</v>
      </c>
      <c r="X99" s="8" t="s">
        <v>44</v>
      </c>
      <c r="Y99" s="8" t="s">
        <v>44</v>
      </c>
      <c r="Z99" s="8" t="s">
        <v>44</v>
      </c>
      <c r="AA99" s="8" t="s">
        <v>44</v>
      </c>
      <c r="AB99" s="8" t="s">
        <v>44</v>
      </c>
      <c r="AC99" s="8" t="s">
        <v>44</v>
      </c>
      <c r="AD99" s="8" t="s">
        <v>44</v>
      </c>
      <c r="AE99" s="8" t="s">
        <v>44</v>
      </c>
      <c r="AF99" s="8" t="s">
        <v>44</v>
      </c>
      <c r="AG99" s="8" t="s">
        <v>44</v>
      </c>
      <c r="AH99" s="8" t="s">
        <v>44</v>
      </c>
      <c r="AI99" s="8" t="s">
        <v>44</v>
      </c>
      <c r="AJ99" s="8" t="s">
        <v>44</v>
      </c>
      <c r="AK99" s="8" t="s">
        <v>44</v>
      </c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</row>
    <row r="100" spans="1:57" ht="14.25" customHeight="1">
      <c r="A100" s="1"/>
      <c r="B100" s="20">
        <v>315348</v>
      </c>
      <c r="C100" s="20">
        <f>+Table_1[[#This Row],[Column1]]</f>
        <v>315348</v>
      </c>
      <c r="D100" s="21" t="s">
        <v>90</v>
      </c>
      <c r="E100" s="23" t="s">
        <v>68</v>
      </c>
      <c r="F100" s="17">
        <f>'Planilla MTOP'!$R100</f>
        <v>7.59</v>
      </c>
      <c r="G100" s="11">
        <v>3</v>
      </c>
      <c r="H100" s="8">
        <v>75</v>
      </c>
      <c r="I100" s="8" t="s">
        <v>87</v>
      </c>
      <c r="J100" s="8" t="s">
        <v>44</v>
      </c>
      <c r="K100" s="10">
        <v>0.03</v>
      </c>
      <c r="L100" s="10">
        <v>0.03</v>
      </c>
      <c r="M100" s="9">
        <v>6</v>
      </c>
      <c r="N100" s="9">
        <v>6</v>
      </c>
      <c r="O100" s="8">
        <v>1</v>
      </c>
      <c r="P100" s="8">
        <f>+Table_1[[#This Row],[Column14]]*Table_1[[#This Row],[Column12]]</f>
        <v>6</v>
      </c>
      <c r="Q100" s="8">
        <f>+Table_1[[#This Row],[Column14]]*Table_1[[#This Row],[Column13]]</f>
        <v>6</v>
      </c>
      <c r="R100" s="11">
        <v>7.59</v>
      </c>
      <c r="S100" s="9">
        <f>+Table_1[[#This Row],[Column17]]+3.6</f>
        <v>11.19</v>
      </c>
      <c r="T100" s="9" t="s">
        <v>44</v>
      </c>
      <c r="U100" s="8" t="s">
        <v>44</v>
      </c>
      <c r="V100" s="8" t="s">
        <v>44</v>
      </c>
      <c r="W100" s="8" t="s">
        <v>44</v>
      </c>
      <c r="X100" s="8" t="s">
        <v>44</v>
      </c>
      <c r="Y100" s="8" t="s">
        <v>44</v>
      </c>
      <c r="Z100" s="8" t="s">
        <v>44</v>
      </c>
      <c r="AA100" s="8" t="s">
        <v>44</v>
      </c>
      <c r="AB100" s="8" t="s">
        <v>44</v>
      </c>
      <c r="AC100" s="8" t="s">
        <v>44</v>
      </c>
      <c r="AD100" s="8" t="s">
        <v>44</v>
      </c>
      <c r="AE100" s="8" t="s">
        <v>44</v>
      </c>
      <c r="AF100" s="8" t="s">
        <v>44</v>
      </c>
      <c r="AG100" s="8" t="s">
        <v>44</v>
      </c>
      <c r="AH100" s="8" t="s">
        <v>44</v>
      </c>
      <c r="AI100" s="8" t="s">
        <v>44</v>
      </c>
      <c r="AJ100" s="8" t="s">
        <v>44</v>
      </c>
      <c r="AK100" s="8" t="s">
        <v>44</v>
      </c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</row>
    <row r="101" spans="1:57" ht="14.25" customHeight="1">
      <c r="A101" s="1"/>
      <c r="B101" s="20">
        <v>312823</v>
      </c>
      <c r="C101" s="20">
        <f>+Table_1[[#This Row],[Column1]]</f>
        <v>312823</v>
      </c>
      <c r="D101" s="21" t="s">
        <v>89</v>
      </c>
      <c r="E101" s="23" t="s">
        <v>69</v>
      </c>
      <c r="F101" s="17">
        <f>'Planilla MTOP'!$R101</f>
        <v>6.91</v>
      </c>
      <c r="G101" s="11">
        <v>1.2</v>
      </c>
      <c r="H101" s="8">
        <v>75</v>
      </c>
      <c r="I101" s="8" t="s">
        <v>87</v>
      </c>
      <c r="J101" s="8" t="s">
        <v>44</v>
      </c>
      <c r="K101" s="10">
        <v>0.03</v>
      </c>
      <c r="L101" s="10">
        <v>0.03</v>
      </c>
      <c r="M101" s="9">
        <v>6</v>
      </c>
      <c r="N101" s="9">
        <v>6</v>
      </c>
      <c r="O101" s="8">
        <v>1</v>
      </c>
      <c r="P101" s="8">
        <f>+Table_1[[#This Row],[Column14]]*Table_1[[#This Row],[Column12]]</f>
        <v>6</v>
      </c>
      <c r="Q101" s="8">
        <f>+Table_1[[#This Row],[Column14]]*Table_1[[#This Row],[Column13]]</f>
        <v>6</v>
      </c>
      <c r="R101" s="11">
        <v>6.91</v>
      </c>
      <c r="S101" s="9">
        <f>+Table_1[[#This Row],[Column17]]+3.6</f>
        <v>10.51</v>
      </c>
      <c r="T101" s="9">
        <v>1.4</v>
      </c>
      <c r="U101" s="8">
        <v>5</v>
      </c>
      <c r="V101" s="8" t="s">
        <v>45</v>
      </c>
      <c r="W101" s="9">
        <v>76</v>
      </c>
      <c r="X101" s="11">
        <f t="shared" si="40"/>
        <v>60.602026049204049</v>
      </c>
      <c r="Y101" s="11">
        <f>IF('Planilla MTOP'!$X101&lt;48,48,'Planilla MTOP'!$X101)</f>
        <v>60.602026049204049</v>
      </c>
      <c r="Z101" s="9">
        <v>7.62</v>
      </c>
      <c r="AA101" s="9">
        <f t="shared" si="41"/>
        <v>69.42202604920405</v>
      </c>
      <c r="AB101" s="12">
        <f>'Planilla MTOP'!$AK101-'Planilla MTOP'!$AJ101</f>
        <v>69.422026049171109</v>
      </c>
      <c r="AC101" s="13" t="s">
        <v>46</v>
      </c>
      <c r="AD101" s="8" t="s">
        <v>47</v>
      </c>
      <c r="AE101" s="8" t="s">
        <v>44</v>
      </c>
      <c r="AF101" s="8" t="s">
        <v>44</v>
      </c>
      <c r="AG101" s="13" t="s">
        <v>46</v>
      </c>
      <c r="AH101" s="8" t="s">
        <v>47</v>
      </c>
      <c r="AI101" s="14">
        <f>+Table_1[[#This Row],[Column26]]</f>
        <v>69.42202604920405</v>
      </c>
      <c r="AJ101" s="15">
        <f>B101-('Planilla MTOP'!$G101)/2-Y101</f>
        <v>312761.7979739508</v>
      </c>
      <c r="AK101" s="16">
        <f>C101+Z101+Table_1[[#This Row],[Column6]]/2</f>
        <v>312831.21999999997</v>
      </c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</row>
    <row r="102" spans="1:57" ht="14.25" customHeight="1">
      <c r="A102" s="1"/>
      <c r="B102" s="20">
        <v>312823</v>
      </c>
      <c r="C102" s="20">
        <f>+Table_1[[#This Row],[Column1]]</f>
        <v>312823</v>
      </c>
      <c r="D102" s="21" t="s">
        <v>90</v>
      </c>
      <c r="E102" s="23" t="s">
        <v>69</v>
      </c>
      <c r="F102" s="17">
        <f>'Planilla MTOP'!$R102</f>
        <v>6.11</v>
      </c>
      <c r="G102" s="11">
        <v>1.2</v>
      </c>
      <c r="H102" s="8">
        <v>75</v>
      </c>
      <c r="I102" s="8" t="s">
        <v>87</v>
      </c>
      <c r="J102" s="8" t="s">
        <v>44</v>
      </c>
      <c r="K102" s="10">
        <v>0.03</v>
      </c>
      <c r="L102" s="10">
        <v>0.03</v>
      </c>
      <c r="M102" s="9">
        <v>6</v>
      </c>
      <c r="N102" s="9">
        <v>6</v>
      </c>
      <c r="O102" s="8">
        <v>1</v>
      </c>
      <c r="P102" s="8">
        <f>+Table_1[[#This Row],[Column14]]*Table_1[[#This Row],[Column12]]</f>
        <v>6</v>
      </c>
      <c r="Q102" s="8">
        <f>+Table_1[[#This Row],[Column14]]*Table_1[[#This Row],[Column13]]</f>
        <v>6</v>
      </c>
      <c r="R102" s="11">
        <v>6.11</v>
      </c>
      <c r="S102" s="9">
        <f>+Table_1[[#This Row],[Column17]]+3.6</f>
        <v>9.7100000000000009</v>
      </c>
      <c r="T102" s="9">
        <v>1.4</v>
      </c>
      <c r="U102" s="8">
        <v>5</v>
      </c>
      <c r="V102" s="8" t="s">
        <v>45</v>
      </c>
      <c r="W102" s="9">
        <v>76</v>
      </c>
      <c r="X102" s="11">
        <f t="shared" si="40"/>
        <v>58.585924713584298</v>
      </c>
      <c r="Y102" s="11">
        <f>IF('Planilla MTOP'!$X102&lt;48,48,'Planilla MTOP'!$X102)</f>
        <v>58.585924713584298</v>
      </c>
      <c r="Z102" s="9">
        <v>7.62</v>
      </c>
      <c r="AA102" s="9">
        <f t="shared" si="41"/>
        <v>67.405924713584298</v>
      </c>
      <c r="AB102" s="12">
        <f>'Planilla MTOP'!$AK102-'Planilla MTOP'!$AJ102</f>
        <v>67.405924713530112</v>
      </c>
      <c r="AC102" s="8" t="s">
        <v>46</v>
      </c>
      <c r="AD102" s="8" t="s">
        <v>47</v>
      </c>
      <c r="AE102" s="8" t="s">
        <v>44</v>
      </c>
      <c r="AF102" s="8" t="s">
        <v>44</v>
      </c>
      <c r="AG102" s="8" t="s">
        <v>46</v>
      </c>
      <c r="AH102" s="8" t="s">
        <v>47</v>
      </c>
      <c r="AI102" s="14">
        <f>+Table_1[[#This Row],[Column26]]</f>
        <v>67.405924713584298</v>
      </c>
      <c r="AJ102" s="15">
        <f>B102-'Planilla MTOP'!$G102/2-Table_1[[#This Row],[Column25]]</f>
        <v>312814.78000000003</v>
      </c>
      <c r="AK102" s="16">
        <f>C102+Y102+Table_1[[#This Row],[Column6]]/2</f>
        <v>312882.18592471356</v>
      </c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</row>
    <row r="103" spans="1:57" ht="14.25" customHeight="1">
      <c r="A103" s="1"/>
      <c r="B103" s="20">
        <v>312416</v>
      </c>
      <c r="C103" s="20">
        <f>+Table_1[[#This Row],[Column1]]</f>
        <v>312416</v>
      </c>
      <c r="D103" s="21" t="s">
        <v>89</v>
      </c>
      <c r="E103" s="23" t="s">
        <v>70</v>
      </c>
      <c r="F103" s="17">
        <f>'Planilla MTOP'!$R103</f>
        <v>9.85</v>
      </c>
      <c r="G103" s="11">
        <v>0.8</v>
      </c>
      <c r="H103" s="8">
        <v>75</v>
      </c>
      <c r="I103" s="8" t="s">
        <v>87</v>
      </c>
      <c r="J103" s="8">
        <v>800</v>
      </c>
      <c r="K103" s="10">
        <v>0.03</v>
      </c>
      <c r="L103" s="10">
        <v>0.03</v>
      </c>
      <c r="M103" s="9">
        <v>6</v>
      </c>
      <c r="N103" s="9">
        <v>6</v>
      </c>
      <c r="O103" s="8">
        <v>1</v>
      </c>
      <c r="P103" s="8">
        <f>+Table_1[[#This Row],[Column14]]*Table_1[[#This Row],[Column12]]</f>
        <v>6</v>
      </c>
      <c r="Q103" s="8">
        <f>+Table_1[[#This Row],[Column14]]*Table_1[[#This Row],[Column13]]</f>
        <v>6</v>
      </c>
      <c r="R103" s="11">
        <v>9.85</v>
      </c>
      <c r="S103" s="9">
        <f>+Table_1[[#This Row],[Column17]]+3.6</f>
        <v>13.45</v>
      </c>
      <c r="T103" s="9" t="s">
        <v>44</v>
      </c>
      <c r="U103" s="8" t="s">
        <v>44</v>
      </c>
      <c r="V103" s="8" t="s">
        <v>44</v>
      </c>
      <c r="W103" s="8" t="s">
        <v>44</v>
      </c>
      <c r="X103" s="8" t="s">
        <v>44</v>
      </c>
      <c r="Y103" s="8" t="s">
        <v>44</v>
      </c>
      <c r="Z103" s="8" t="s">
        <v>44</v>
      </c>
      <c r="AA103" s="8" t="s">
        <v>44</v>
      </c>
      <c r="AB103" s="8" t="s">
        <v>44</v>
      </c>
      <c r="AC103" s="8" t="s">
        <v>44</v>
      </c>
      <c r="AD103" s="8" t="s">
        <v>44</v>
      </c>
      <c r="AE103" s="8" t="s">
        <v>44</v>
      </c>
      <c r="AF103" s="8" t="s">
        <v>44</v>
      </c>
      <c r="AG103" s="8" t="s">
        <v>44</v>
      </c>
      <c r="AH103" s="8" t="s">
        <v>44</v>
      </c>
      <c r="AI103" s="8" t="s">
        <v>44</v>
      </c>
      <c r="AJ103" s="8" t="s">
        <v>44</v>
      </c>
      <c r="AK103" s="8" t="s">
        <v>44</v>
      </c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</row>
    <row r="104" spans="1:57" ht="14.25" customHeight="1">
      <c r="A104" s="1"/>
      <c r="B104" s="20">
        <v>312416</v>
      </c>
      <c r="C104" s="20">
        <f>+Table_1[[#This Row],[Column1]]</f>
        <v>312416</v>
      </c>
      <c r="D104" s="21" t="s">
        <v>90</v>
      </c>
      <c r="E104" s="23" t="s">
        <v>70</v>
      </c>
      <c r="F104" s="17">
        <f>'Planilla MTOP'!$R104</f>
        <v>6.4</v>
      </c>
      <c r="G104" s="11">
        <v>0.8</v>
      </c>
      <c r="H104" s="8">
        <v>75</v>
      </c>
      <c r="I104" s="8" t="s">
        <v>87</v>
      </c>
      <c r="J104" s="8">
        <v>800</v>
      </c>
      <c r="K104" s="10">
        <v>0.03</v>
      </c>
      <c r="L104" s="10">
        <v>0.03</v>
      </c>
      <c r="M104" s="9">
        <v>6</v>
      </c>
      <c r="N104" s="9">
        <v>6</v>
      </c>
      <c r="O104" s="8">
        <v>1.2</v>
      </c>
      <c r="P104" s="8">
        <f>+Table_1[[#This Row],[Column14]]*Table_1[[#This Row],[Column12]]</f>
        <v>7.1999999999999993</v>
      </c>
      <c r="Q104" s="8">
        <f>+Table_1[[#This Row],[Column14]]*Table_1[[#This Row],[Column13]]</f>
        <v>7.1999999999999993</v>
      </c>
      <c r="R104" s="11">
        <v>6.4</v>
      </c>
      <c r="S104" s="9">
        <f>+Table_1[[#This Row],[Column17]]+3.6</f>
        <v>10</v>
      </c>
      <c r="T104" s="9">
        <v>1.4</v>
      </c>
      <c r="U104" s="8">
        <v>5</v>
      </c>
      <c r="V104" s="8" t="s">
        <v>45</v>
      </c>
      <c r="W104" s="9">
        <v>76</v>
      </c>
      <c r="X104" s="11">
        <f t="shared" si="40"/>
        <v>59.375</v>
      </c>
      <c r="Y104" s="11">
        <f>IF('Planilla MTOP'!$X104&lt;48,48,'Planilla MTOP'!$X104)</f>
        <v>59.375</v>
      </c>
      <c r="Z104" s="9">
        <v>7.62</v>
      </c>
      <c r="AA104" s="9">
        <f t="shared" si="41"/>
        <v>67.795000000000002</v>
      </c>
      <c r="AB104" s="12">
        <f>'Planilla MTOP'!$AK104-'Planilla MTOP'!$AJ104</f>
        <v>67.79500000004191</v>
      </c>
      <c r="AC104" s="8" t="s">
        <v>46</v>
      </c>
      <c r="AD104" s="8" t="s">
        <v>47</v>
      </c>
      <c r="AE104" s="8" t="s">
        <v>44</v>
      </c>
      <c r="AF104" s="8" t="s">
        <v>44</v>
      </c>
      <c r="AG104" s="8" t="s">
        <v>46</v>
      </c>
      <c r="AH104" s="8" t="s">
        <v>47</v>
      </c>
      <c r="AI104" s="14">
        <f>+Table_1[[#This Row],[Column26]]</f>
        <v>67.795000000000002</v>
      </c>
      <c r="AJ104" s="15">
        <f>B104-'Planilla MTOP'!$G104/2-Table_1[[#This Row],[Column25]]</f>
        <v>312407.98</v>
      </c>
      <c r="AK104" s="16">
        <f>C104+Y104+Table_1[[#This Row],[Column6]]/2</f>
        <v>312475.77500000002</v>
      </c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</row>
    <row r="105" spans="1:57" ht="14.25" customHeight="1">
      <c r="A105" s="1"/>
      <c r="B105" s="20">
        <v>310823</v>
      </c>
      <c r="C105" s="20">
        <f>+Table_1[[#This Row],[Column1]]</f>
        <v>310823</v>
      </c>
      <c r="D105" s="21" t="s">
        <v>89</v>
      </c>
      <c r="E105" s="23" t="s">
        <v>71</v>
      </c>
      <c r="F105" s="17">
        <f>'Planilla MTOP'!$R105</f>
        <v>6.78</v>
      </c>
      <c r="G105" s="11">
        <v>1.2</v>
      </c>
      <c r="H105" s="8">
        <v>75</v>
      </c>
      <c r="I105" s="8" t="s">
        <v>87</v>
      </c>
      <c r="J105" s="8" t="s">
        <v>44</v>
      </c>
      <c r="K105" s="10">
        <v>0.03</v>
      </c>
      <c r="L105" s="10">
        <v>0.03</v>
      </c>
      <c r="M105" s="9">
        <v>6</v>
      </c>
      <c r="N105" s="9">
        <v>6</v>
      </c>
      <c r="O105" s="8">
        <v>1</v>
      </c>
      <c r="P105" s="8">
        <f>+Table_1[[#This Row],[Column14]]*Table_1[[#This Row],[Column12]]</f>
        <v>6</v>
      </c>
      <c r="Q105" s="8">
        <f>+Table_1[[#This Row],[Column14]]*Table_1[[#This Row],[Column13]]</f>
        <v>6</v>
      </c>
      <c r="R105" s="11">
        <v>6.78</v>
      </c>
      <c r="S105" s="9">
        <f>+Table_1[[#This Row],[Column17]]+3.6</f>
        <v>10.38</v>
      </c>
      <c r="T105" s="9" t="s">
        <v>44</v>
      </c>
      <c r="U105" s="8" t="s">
        <v>44</v>
      </c>
      <c r="V105" s="8" t="s">
        <v>44</v>
      </c>
      <c r="W105" s="8" t="s">
        <v>44</v>
      </c>
      <c r="X105" s="8" t="s">
        <v>44</v>
      </c>
      <c r="Y105" s="8" t="s">
        <v>44</v>
      </c>
      <c r="Z105" s="8" t="s">
        <v>44</v>
      </c>
      <c r="AA105" s="8" t="s">
        <v>44</v>
      </c>
      <c r="AB105" s="8" t="s">
        <v>44</v>
      </c>
      <c r="AC105" s="8" t="s">
        <v>44</v>
      </c>
      <c r="AD105" s="8" t="s">
        <v>44</v>
      </c>
      <c r="AE105" s="8" t="s">
        <v>44</v>
      </c>
      <c r="AF105" s="8" t="s">
        <v>44</v>
      </c>
      <c r="AG105" s="8" t="s">
        <v>44</v>
      </c>
      <c r="AH105" s="8" t="s">
        <v>44</v>
      </c>
      <c r="AI105" s="8" t="s">
        <v>44</v>
      </c>
      <c r="AJ105" s="8" t="s">
        <v>44</v>
      </c>
      <c r="AK105" s="8" t="s">
        <v>44</v>
      </c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</row>
    <row r="106" spans="1:57" ht="14.25" customHeight="1">
      <c r="A106" s="1"/>
      <c r="B106" s="20">
        <v>310823</v>
      </c>
      <c r="C106" s="20">
        <f>+Table_1[[#This Row],[Column1]]</f>
        <v>310823</v>
      </c>
      <c r="D106" s="21" t="s">
        <v>90</v>
      </c>
      <c r="E106" s="23" t="s">
        <v>71</v>
      </c>
      <c r="F106" s="17">
        <f>'Planilla MTOP'!$R106</f>
        <v>7.64</v>
      </c>
      <c r="G106" s="11">
        <v>1.2</v>
      </c>
      <c r="H106" s="8">
        <v>75</v>
      </c>
      <c r="I106" s="8" t="s">
        <v>87</v>
      </c>
      <c r="J106" s="8" t="s">
        <v>44</v>
      </c>
      <c r="K106" s="10">
        <v>0.03</v>
      </c>
      <c r="L106" s="10">
        <v>0.03</v>
      </c>
      <c r="M106" s="9">
        <v>6</v>
      </c>
      <c r="N106" s="9">
        <v>6</v>
      </c>
      <c r="O106" s="8">
        <v>1</v>
      </c>
      <c r="P106" s="8">
        <f>+Table_1[[#This Row],[Column14]]*Table_1[[#This Row],[Column12]]</f>
        <v>6</v>
      </c>
      <c r="Q106" s="8">
        <f>+Table_1[[#This Row],[Column14]]*Table_1[[#This Row],[Column13]]</f>
        <v>6</v>
      </c>
      <c r="R106" s="11">
        <v>7.64</v>
      </c>
      <c r="S106" s="9">
        <f>+Table_1[[#This Row],[Column17]]+3.6</f>
        <v>11.24</v>
      </c>
      <c r="T106" s="9" t="s">
        <v>44</v>
      </c>
      <c r="U106" s="8" t="s">
        <v>44</v>
      </c>
      <c r="V106" s="8" t="s">
        <v>44</v>
      </c>
      <c r="W106" s="8" t="s">
        <v>44</v>
      </c>
      <c r="X106" s="8" t="s">
        <v>44</v>
      </c>
      <c r="Y106" s="8" t="s">
        <v>44</v>
      </c>
      <c r="Z106" s="8" t="s">
        <v>44</v>
      </c>
      <c r="AA106" s="8" t="s">
        <v>44</v>
      </c>
      <c r="AB106" s="8" t="s">
        <v>44</v>
      </c>
      <c r="AC106" s="8" t="s">
        <v>44</v>
      </c>
      <c r="AD106" s="8" t="s">
        <v>44</v>
      </c>
      <c r="AE106" s="8" t="s">
        <v>44</v>
      </c>
      <c r="AF106" s="8" t="s">
        <v>44</v>
      </c>
      <c r="AG106" s="8" t="s">
        <v>44</v>
      </c>
      <c r="AH106" s="8" t="s">
        <v>44</v>
      </c>
      <c r="AI106" s="8" t="s">
        <v>44</v>
      </c>
      <c r="AJ106" s="8" t="s">
        <v>44</v>
      </c>
      <c r="AK106" s="8" t="s">
        <v>44</v>
      </c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</row>
    <row r="107" spans="1:57" ht="14.25" customHeight="1">
      <c r="A107" s="1"/>
      <c r="B107" s="20">
        <v>310097</v>
      </c>
      <c r="C107" s="20">
        <f>+Table_1[[#This Row],[Column1]]</f>
        <v>310097</v>
      </c>
      <c r="D107" s="21" t="s">
        <v>89</v>
      </c>
      <c r="E107" s="23" t="s">
        <v>72</v>
      </c>
      <c r="F107" s="17">
        <f>'Planilla MTOP'!$R107</f>
        <v>8.3800000000000008</v>
      </c>
      <c r="G107" s="11">
        <v>3</v>
      </c>
      <c r="H107" s="8">
        <v>75</v>
      </c>
      <c r="I107" s="8" t="s">
        <v>87</v>
      </c>
      <c r="J107" s="8" t="s">
        <v>44</v>
      </c>
      <c r="K107" s="10">
        <v>0.03</v>
      </c>
      <c r="L107" s="10">
        <v>0.03</v>
      </c>
      <c r="M107" s="9">
        <v>6</v>
      </c>
      <c r="N107" s="9">
        <v>6</v>
      </c>
      <c r="O107" s="8">
        <v>1</v>
      </c>
      <c r="P107" s="8">
        <f>+Table_1[[#This Row],[Column14]]*Table_1[[#This Row],[Column12]]</f>
        <v>6</v>
      </c>
      <c r="Q107" s="8">
        <f>+Table_1[[#This Row],[Column14]]*Table_1[[#This Row],[Column13]]</f>
        <v>6</v>
      </c>
      <c r="R107" s="11">
        <v>8.3800000000000008</v>
      </c>
      <c r="S107" s="9">
        <f>+Table_1[[#This Row],[Column17]]+3.6</f>
        <v>11.98</v>
      </c>
      <c r="T107" s="9" t="s">
        <v>44</v>
      </c>
      <c r="U107" s="8" t="s">
        <v>44</v>
      </c>
      <c r="V107" s="8" t="s">
        <v>44</v>
      </c>
      <c r="W107" s="8" t="s">
        <v>44</v>
      </c>
      <c r="X107" s="8" t="s">
        <v>44</v>
      </c>
      <c r="Y107" s="8" t="s">
        <v>44</v>
      </c>
      <c r="Z107" s="8" t="s">
        <v>44</v>
      </c>
      <c r="AA107" s="8" t="s">
        <v>44</v>
      </c>
      <c r="AB107" s="8" t="s">
        <v>44</v>
      </c>
      <c r="AC107" s="8" t="s">
        <v>44</v>
      </c>
      <c r="AD107" s="8" t="s">
        <v>44</v>
      </c>
      <c r="AE107" s="8" t="s">
        <v>44</v>
      </c>
      <c r="AF107" s="8" t="s">
        <v>44</v>
      </c>
      <c r="AG107" s="8" t="s">
        <v>44</v>
      </c>
      <c r="AH107" s="8" t="s">
        <v>44</v>
      </c>
      <c r="AI107" s="8" t="s">
        <v>44</v>
      </c>
      <c r="AJ107" s="8" t="s">
        <v>44</v>
      </c>
      <c r="AK107" s="8" t="s">
        <v>44</v>
      </c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</row>
    <row r="108" spans="1:57" ht="14.25" customHeight="1">
      <c r="A108" s="1"/>
      <c r="B108" s="20">
        <v>310097</v>
      </c>
      <c r="C108" s="20">
        <f>+Table_1[[#This Row],[Column1]]</f>
        <v>310097</v>
      </c>
      <c r="D108" s="21" t="s">
        <v>90</v>
      </c>
      <c r="E108" s="23" t="s">
        <v>72</v>
      </c>
      <c r="F108" s="17">
        <f>'Planilla MTOP'!$R108</f>
        <v>6.4</v>
      </c>
      <c r="G108" s="11">
        <v>3</v>
      </c>
      <c r="H108" s="8">
        <v>75</v>
      </c>
      <c r="I108" s="8" t="s">
        <v>87</v>
      </c>
      <c r="J108" s="8" t="s">
        <v>44</v>
      </c>
      <c r="K108" s="10">
        <v>0.03</v>
      </c>
      <c r="L108" s="10">
        <v>0.03</v>
      </c>
      <c r="M108" s="9">
        <v>6</v>
      </c>
      <c r="N108" s="9">
        <v>6</v>
      </c>
      <c r="O108" s="8">
        <v>1</v>
      </c>
      <c r="P108" s="8">
        <f>+Table_1[[#This Row],[Column14]]*Table_1[[#This Row],[Column12]]</f>
        <v>6</v>
      </c>
      <c r="Q108" s="8">
        <f>+Table_1[[#This Row],[Column14]]*Table_1[[#This Row],[Column13]]</f>
        <v>6</v>
      </c>
      <c r="R108" s="11">
        <v>6.4</v>
      </c>
      <c r="S108" s="9">
        <f>+Table_1[[#This Row],[Column17]]+3.6</f>
        <v>10</v>
      </c>
      <c r="T108" s="9" t="s">
        <v>44</v>
      </c>
      <c r="U108" s="8" t="s">
        <v>44</v>
      </c>
      <c r="V108" s="8" t="s">
        <v>44</v>
      </c>
      <c r="W108" s="8" t="s">
        <v>44</v>
      </c>
      <c r="X108" s="8" t="s">
        <v>44</v>
      </c>
      <c r="Y108" s="8" t="s">
        <v>44</v>
      </c>
      <c r="Z108" s="8" t="s">
        <v>44</v>
      </c>
      <c r="AA108" s="8" t="s">
        <v>44</v>
      </c>
      <c r="AB108" s="8" t="s">
        <v>44</v>
      </c>
      <c r="AC108" s="8" t="s">
        <v>44</v>
      </c>
      <c r="AD108" s="8" t="s">
        <v>44</v>
      </c>
      <c r="AE108" s="8" t="s">
        <v>44</v>
      </c>
      <c r="AF108" s="8" t="s">
        <v>44</v>
      </c>
      <c r="AG108" s="8" t="s">
        <v>44</v>
      </c>
      <c r="AH108" s="8" t="s">
        <v>44</v>
      </c>
      <c r="AI108" s="8" t="s">
        <v>44</v>
      </c>
      <c r="AJ108" s="8" t="s">
        <v>44</v>
      </c>
      <c r="AK108" s="8" t="s">
        <v>44</v>
      </c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</row>
    <row r="109" spans="1:57" ht="14.25" customHeight="1">
      <c r="A109" s="1"/>
      <c r="B109" s="20">
        <v>306954</v>
      </c>
      <c r="C109" s="20">
        <f>+Table_1[[#This Row],[Column1]]</f>
        <v>306954</v>
      </c>
      <c r="D109" s="21" t="s">
        <v>89</v>
      </c>
      <c r="E109" s="23" t="s">
        <v>73</v>
      </c>
      <c r="F109" s="17">
        <f>'Planilla MTOP'!$R109</f>
        <v>6.21</v>
      </c>
      <c r="G109" s="11">
        <v>1.6</v>
      </c>
      <c r="H109" s="8">
        <v>75</v>
      </c>
      <c r="I109" s="8" t="s">
        <v>87</v>
      </c>
      <c r="J109" s="8" t="s">
        <v>44</v>
      </c>
      <c r="K109" s="10">
        <v>0.03</v>
      </c>
      <c r="L109" s="10">
        <v>0.03</v>
      </c>
      <c r="M109" s="9">
        <v>6</v>
      </c>
      <c r="N109" s="9">
        <v>6</v>
      </c>
      <c r="O109" s="8">
        <v>1</v>
      </c>
      <c r="P109" s="8">
        <f>+Table_1[[#This Row],[Column14]]*Table_1[[#This Row],[Column12]]</f>
        <v>6</v>
      </c>
      <c r="Q109" s="8">
        <f>+Table_1[[#This Row],[Column14]]*Table_1[[#This Row],[Column13]]</f>
        <v>6</v>
      </c>
      <c r="R109" s="11">
        <v>6.21</v>
      </c>
      <c r="S109" s="9">
        <f>+Table_1[[#This Row],[Column17]]+3.6</f>
        <v>9.81</v>
      </c>
      <c r="T109" s="9" t="s">
        <v>44</v>
      </c>
      <c r="U109" s="8" t="s">
        <v>44</v>
      </c>
      <c r="V109" s="8" t="s">
        <v>44</v>
      </c>
      <c r="W109" s="8" t="s">
        <v>44</v>
      </c>
      <c r="X109" s="8" t="s">
        <v>44</v>
      </c>
      <c r="Y109" s="8" t="s">
        <v>44</v>
      </c>
      <c r="Z109" s="8" t="s">
        <v>44</v>
      </c>
      <c r="AA109" s="8" t="s">
        <v>44</v>
      </c>
      <c r="AB109" s="8" t="s">
        <v>44</v>
      </c>
      <c r="AC109" s="8" t="s">
        <v>44</v>
      </c>
      <c r="AD109" s="8" t="s">
        <v>44</v>
      </c>
      <c r="AE109" s="8" t="s">
        <v>44</v>
      </c>
      <c r="AF109" s="8" t="s">
        <v>44</v>
      </c>
      <c r="AG109" s="8" t="s">
        <v>44</v>
      </c>
      <c r="AH109" s="8" t="s">
        <v>44</v>
      </c>
      <c r="AI109" s="8" t="s">
        <v>44</v>
      </c>
      <c r="AJ109" s="8" t="s">
        <v>44</v>
      </c>
      <c r="AK109" s="8" t="s">
        <v>44</v>
      </c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</row>
    <row r="110" spans="1:57" ht="14.25" customHeight="1">
      <c r="A110" s="1"/>
      <c r="B110" s="20">
        <v>306954</v>
      </c>
      <c r="C110" s="20">
        <f>+Table_1[[#This Row],[Column1]]</f>
        <v>306954</v>
      </c>
      <c r="D110" s="21" t="s">
        <v>90</v>
      </c>
      <c r="E110" s="23" t="s">
        <v>73</v>
      </c>
      <c r="F110" s="17">
        <f>'Planilla MTOP'!$R110</f>
        <v>6.4</v>
      </c>
      <c r="G110" s="11">
        <v>1.6</v>
      </c>
      <c r="H110" s="8">
        <v>75</v>
      </c>
      <c r="I110" s="8" t="s">
        <v>87</v>
      </c>
      <c r="J110" s="8" t="s">
        <v>44</v>
      </c>
      <c r="K110" s="10">
        <v>0.03</v>
      </c>
      <c r="L110" s="10">
        <v>0.03</v>
      </c>
      <c r="M110" s="9">
        <v>6</v>
      </c>
      <c r="N110" s="9">
        <v>6</v>
      </c>
      <c r="O110" s="8">
        <v>1</v>
      </c>
      <c r="P110" s="8">
        <f>+Table_1[[#This Row],[Column14]]*Table_1[[#This Row],[Column12]]</f>
        <v>6</v>
      </c>
      <c r="Q110" s="8">
        <f>+Table_1[[#This Row],[Column14]]*Table_1[[#This Row],[Column13]]</f>
        <v>6</v>
      </c>
      <c r="R110" s="11">
        <v>6.4</v>
      </c>
      <c r="S110" s="9">
        <f>+Table_1[[#This Row],[Column17]]+3.6</f>
        <v>10</v>
      </c>
      <c r="T110" s="9" t="s">
        <v>44</v>
      </c>
      <c r="U110" s="8" t="s">
        <v>44</v>
      </c>
      <c r="V110" s="8" t="s">
        <v>44</v>
      </c>
      <c r="W110" s="8" t="s">
        <v>44</v>
      </c>
      <c r="X110" s="8" t="s">
        <v>44</v>
      </c>
      <c r="Y110" s="8" t="s">
        <v>44</v>
      </c>
      <c r="Z110" s="8" t="s">
        <v>44</v>
      </c>
      <c r="AA110" s="8" t="s">
        <v>44</v>
      </c>
      <c r="AB110" s="8" t="s">
        <v>44</v>
      </c>
      <c r="AC110" s="8" t="s">
        <v>44</v>
      </c>
      <c r="AD110" s="8" t="s">
        <v>44</v>
      </c>
      <c r="AE110" s="8" t="s">
        <v>44</v>
      </c>
      <c r="AF110" s="8" t="s">
        <v>44</v>
      </c>
      <c r="AG110" s="8" t="s">
        <v>44</v>
      </c>
      <c r="AH110" s="8" t="s">
        <v>44</v>
      </c>
      <c r="AI110" s="8" t="s">
        <v>44</v>
      </c>
      <c r="AJ110" s="8" t="s">
        <v>44</v>
      </c>
      <c r="AK110" s="8" t="s">
        <v>44</v>
      </c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</row>
    <row r="111" spans="1:57" ht="14.25" customHeight="1">
      <c r="A111" s="1"/>
      <c r="B111" s="20">
        <v>306742</v>
      </c>
      <c r="C111" s="20">
        <f>+Table_1[[#This Row],[Column1]]</f>
        <v>306742</v>
      </c>
      <c r="D111" s="21" t="s">
        <v>89</v>
      </c>
      <c r="E111" s="23" t="s">
        <v>74</v>
      </c>
      <c r="F111" s="17">
        <f>'Planilla MTOP'!$R111</f>
        <v>6.05</v>
      </c>
      <c r="G111" s="11">
        <v>1.6</v>
      </c>
      <c r="H111" s="8">
        <v>75</v>
      </c>
      <c r="I111" s="8" t="s">
        <v>87</v>
      </c>
      <c r="J111" s="8" t="s">
        <v>44</v>
      </c>
      <c r="K111" s="10">
        <v>0.03</v>
      </c>
      <c r="L111" s="10">
        <v>0.03</v>
      </c>
      <c r="M111" s="9">
        <v>6</v>
      </c>
      <c r="N111" s="9">
        <v>6</v>
      </c>
      <c r="O111" s="8">
        <v>1</v>
      </c>
      <c r="P111" s="8">
        <f>+Table_1[[#This Row],[Column14]]*Table_1[[#This Row],[Column12]]</f>
        <v>6</v>
      </c>
      <c r="Q111" s="8">
        <f>+Table_1[[#This Row],[Column14]]*Table_1[[#This Row],[Column13]]</f>
        <v>6</v>
      </c>
      <c r="R111" s="11">
        <v>6.05</v>
      </c>
      <c r="S111" s="9">
        <f>+Table_1[[#This Row],[Column17]]+3.6</f>
        <v>9.65</v>
      </c>
      <c r="T111" s="9" t="s">
        <v>44</v>
      </c>
      <c r="U111" s="8" t="s">
        <v>44</v>
      </c>
      <c r="V111" s="8" t="s">
        <v>44</v>
      </c>
      <c r="W111" s="8" t="s">
        <v>44</v>
      </c>
      <c r="X111" s="8" t="s">
        <v>44</v>
      </c>
      <c r="Y111" s="8" t="s">
        <v>44</v>
      </c>
      <c r="Z111" s="8" t="s">
        <v>44</v>
      </c>
      <c r="AA111" s="8" t="s">
        <v>44</v>
      </c>
      <c r="AB111" s="8" t="s">
        <v>44</v>
      </c>
      <c r="AC111" s="8" t="s">
        <v>44</v>
      </c>
      <c r="AD111" s="8" t="s">
        <v>44</v>
      </c>
      <c r="AE111" s="8" t="s">
        <v>44</v>
      </c>
      <c r="AF111" s="8" t="s">
        <v>44</v>
      </c>
      <c r="AG111" s="8" t="s">
        <v>44</v>
      </c>
      <c r="AH111" s="8" t="s">
        <v>44</v>
      </c>
      <c r="AI111" s="8" t="s">
        <v>44</v>
      </c>
      <c r="AJ111" s="8" t="s">
        <v>44</v>
      </c>
      <c r="AK111" s="8" t="s">
        <v>44</v>
      </c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</row>
    <row r="112" spans="1:57" ht="14.25" customHeight="1">
      <c r="A112" s="1"/>
      <c r="B112" s="20">
        <v>306742</v>
      </c>
      <c r="C112" s="20">
        <f>+Table_1[[#This Row],[Column1]]</f>
        <v>306742</v>
      </c>
      <c r="D112" s="21" t="s">
        <v>90</v>
      </c>
      <c r="E112" s="23" t="s">
        <v>74</v>
      </c>
      <c r="F112" s="17">
        <f>'Planilla MTOP'!$R112</f>
        <v>6.16</v>
      </c>
      <c r="G112" s="11">
        <v>1.6</v>
      </c>
      <c r="H112" s="8">
        <v>75</v>
      </c>
      <c r="I112" s="8" t="s">
        <v>87</v>
      </c>
      <c r="J112" s="8" t="s">
        <v>44</v>
      </c>
      <c r="K112" s="10">
        <v>0.03</v>
      </c>
      <c r="L112" s="10">
        <v>0.03</v>
      </c>
      <c r="M112" s="9">
        <v>6</v>
      </c>
      <c r="N112" s="9">
        <v>6</v>
      </c>
      <c r="O112" s="8">
        <v>1</v>
      </c>
      <c r="P112" s="8">
        <f>+Table_1[[#This Row],[Column14]]*Table_1[[#This Row],[Column12]]</f>
        <v>6</v>
      </c>
      <c r="Q112" s="8">
        <f>+Table_1[[#This Row],[Column14]]*Table_1[[#This Row],[Column13]]</f>
        <v>6</v>
      </c>
      <c r="R112" s="11">
        <v>6.16</v>
      </c>
      <c r="S112" s="9">
        <f>+Table_1[[#This Row],[Column17]]+3.6</f>
        <v>9.76</v>
      </c>
      <c r="T112" s="9" t="s">
        <v>44</v>
      </c>
      <c r="U112" s="8" t="s">
        <v>44</v>
      </c>
      <c r="V112" s="8" t="s">
        <v>44</v>
      </c>
      <c r="W112" s="8" t="s">
        <v>44</v>
      </c>
      <c r="X112" s="8" t="s">
        <v>44</v>
      </c>
      <c r="Y112" s="8" t="s">
        <v>44</v>
      </c>
      <c r="Z112" s="8" t="s">
        <v>44</v>
      </c>
      <c r="AA112" s="8" t="s">
        <v>44</v>
      </c>
      <c r="AB112" s="8" t="s">
        <v>44</v>
      </c>
      <c r="AC112" s="8" t="s">
        <v>44</v>
      </c>
      <c r="AD112" s="8" t="s">
        <v>44</v>
      </c>
      <c r="AE112" s="8" t="s">
        <v>44</v>
      </c>
      <c r="AF112" s="8" t="s">
        <v>44</v>
      </c>
      <c r="AG112" s="8" t="s">
        <v>44</v>
      </c>
      <c r="AH112" s="8" t="s">
        <v>44</v>
      </c>
      <c r="AI112" s="8" t="s">
        <v>44</v>
      </c>
      <c r="AJ112" s="8" t="s">
        <v>44</v>
      </c>
      <c r="AK112" s="8" t="s">
        <v>44</v>
      </c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</row>
    <row r="113" spans="1:57" ht="14.25" customHeight="1">
      <c r="A113" s="1"/>
      <c r="B113" s="20">
        <v>306411</v>
      </c>
      <c r="C113" s="20">
        <f>+Table_1[[#This Row],[Column1]]</f>
        <v>306411</v>
      </c>
      <c r="D113" s="21" t="s">
        <v>89</v>
      </c>
      <c r="E113" s="23" t="s">
        <v>75</v>
      </c>
      <c r="F113" s="17">
        <f>'Planilla MTOP'!$R113</f>
        <v>5.82</v>
      </c>
      <c r="G113" s="11">
        <v>1.6</v>
      </c>
      <c r="H113" s="8">
        <v>75</v>
      </c>
      <c r="I113" s="8" t="s">
        <v>87</v>
      </c>
      <c r="J113" s="8" t="s">
        <v>44</v>
      </c>
      <c r="K113" s="10">
        <v>0.03</v>
      </c>
      <c r="L113" s="10">
        <v>0.03</v>
      </c>
      <c r="M113" s="9">
        <v>6</v>
      </c>
      <c r="N113" s="9">
        <v>6</v>
      </c>
      <c r="O113" s="8">
        <v>1</v>
      </c>
      <c r="P113" s="8">
        <f>+Table_1[[#This Row],[Column14]]*Table_1[[#This Row],[Column12]]</f>
        <v>6</v>
      </c>
      <c r="Q113" s="8">
        <f>+Table_1[[#This Row],[Column14]]*Table_1[[#This Row],[Column13]]</f>
        <v>6</v>
      </c>
      <c r="R113" s="11">
        <v>5.82</v>
      </c>
      <c r="S113" s="9">
        <f>+Table_1[[#This Row],[Column17]]+3.6</f>
        <v>9.42</v>
      </c>
      <c r="T113" s="9">
        <v>1.4</v>
      </c>
      <c r="U113" s="8">
        <v>5</v>
      </c>
      <c r="V113" s="8" t="s">
        <v>45</v>
      </c>
      <c r="W113" s="9">
        <v>76</v>
      </c>
      <c r="X113" s="11">
        <f t="shared" si="40"/>
        <v>57.718213058419245</v>
      </c>
      <c r="Y113" s="11">
        <f>IF('Planilla MTOP'!$X113&lt;48,48,'Planilla MTOP'!$X113)</f>
        <v>57.718213058419245</v>
      </c>
      <c r="Z113" s="9">
        <v>7.62</v>
      </c>
      <c r="AA113" s="9">
        <f t="shared" si="41"/>
        <v>66.938213058419251</v>
      </c>
      <c r="AB113" s="12">
        <f>'Planilla MTOP'!$AK113-'Planilla MTOP'!$AJ113</f>
        <v>66.938213058398105</v>
      </c>
      <c r="AC113" s="13" t="s">
        <v>46</v>
      </c>
      <c r="AD113" s="8" t="s">
        <v>47</v>
      </c>
      <c r="AE113" s="8" t="s">
        <v>44</v>
      </c>
      <c r="AF113" s="8" t="s">
        <v>44</v>
      </c>
      <c r="AG113" s="13" t="s">
        <v>46</v>
      </c>
      <c r="AH113" s="8" t="s">
        <v>47</v>
      </c>
      <c r="AI113" s="14">
        <f>+Table_1[[#This Row],[Column26]]</f>
        <v>66.938213058419251</v>
      </c>
      <c r="AJ113" s="15">
        <f>B113-('Planilla MTOP'!$G113)/2-Y113</f>
        <v>306352.48178694159</v>
      </c>
      <c r="AK113" s="16">
        <f>C113+Z113+Table_1[[#This Row],[Column6]]/2</f>
        <v>306419.42</v>
      </c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</row>
    <row r="114" spans="1:57" ht="14.25" customHeight="1">
      <c r="A114" s="1"/>
      <c r="B114" s="20">
        <v>306411</v>
      </c>
      <c r="C114" s="20">
        <f>+Table_1[[#This Row],[Column1]]</f>
        <v>306411</v>
      </c>
      <c r="D114" s="21" t="s">
        <v>90</v>
      </c>
      <c r="E114" s="23" t="s">
        <v>75</v>
      </c>
      <c r="F114" s="17">
        <f>'Planilla MTOP'!$R114</f>
        <v>6.05</v>
      </c>
      <c r="G114" s="11">
        <v>1.6</v>
      </c>
      <c r="H114" s="8">
        <v>75</v>
      </c>
      <c r="I114" s="8" t="s">
        <v>87</v>
      </c>
      <c r="J114" s="8" t="s">
        <v>44</v>
      </c>
      <c r="K114" s="10">
        <v>0.03</v>
      </c>
      <c r="L114" s="10">
        <v>0.03</v>
      </c>
      <c r="M114" s="9">
        <v>6</v>
      </c>
      <c r="N114" s="9">
        <v>6</v>
      </c>
      <c r="O114" s="8">
        <v>1</v>
      </c>
      <c r="P114" s="8">
        <f>+Table_1[[#This Row],[Column14]]*Table_1[[#This Row],[Column12]]</f>
        <v>6</v>
      </c>
      <c r="Q114" s="8">
        <f>+Table_1[[#This Row],[Column14]]*Table_1[[#This Row],[Column13]]</f>
        <v>6</v>
      </c>
      <c r="R114" s="11">
        <v>6.05</v>
      </c>
      <c r="S114" s="9">
        <f>+Table_1[[#This Row],[Column17]]+3.6</f>
        <v>9.65</v>
      </c>
      <c r="T114" s="9" t="s">
        <v>44</v>
      </c>
      <c r="U114" s="8" t="s">
        <v>44</v>
      </c>
      <c r="V114" s="8" t="s">
        <v>44</v>
      </c>
      <c r="W114" s="8" t="s">
        <v>44</v>
      </c>
      <c r="X114" s="8" t="s">
        <v>44</v>
      </c>
      <c r="Y114" s="8" t="s">
        <v>44</v>
      </c>
      <c r="Z114" s="8" t="s">
        <v>44</v>
      </c>
      <c r="AA114" s="8" t="s">
        <v>44</v>
      </c>
      <c r="AB114" s="8" t="s">
        <v>44</v>
      </c>
      <c r="AC114" s="8" t="s">
        <v>44</v>
      </c>
      <c r="AD114" s="8" t="s">
        <v>44</v>
      </c>
      <c r="AE114" s="8" t="s">
        <v>44</v>
      </c>
      <c r="AF114" s="8" t="s">
        <v>44</v>
      </c>
      <c r="AG114" s="8" t="s">
        <v>44</v>
      </c>
      <c r="AH114" s="8" t="s">
        <v>44</v>
      </c>
      <c r="AI114" s="8" t="s">
        <v>44</v>
      </c>
      <c r="AJ114" s="8" t="s">
        <v>44</v>
      </c>
      <c r="AK114" s="8" t="s">
        <v>44</v>
      </c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</row>
    <row r="115" spans="1:57" ht="14.25" customHeight="1">
      <c r="A115" s="1"/>
      <c r="B115" s="20">
        <v>305165</v>
      </c>
      <c r="C115" s="20">
        <f>+Table_1[[#This Row],[Column1]]</f>
        <v>305165</v>
      </c>
      <c r="D115" s="21" t="s">
        <v>89</v>
      </c>
      <c r="E115" s="23" t="s">
        <v>76</v>
      </c>
      <c r="F115" s="17">
        <f>'Planilla MTOP'!$R115</f>
        <v>8.5299999999999994</v>
      </c>
      <c r="G115" s="11">
        <v>1.6</v>
      </c>
      <c r="H115" s="8">
        <v>75</v>
      </c>
      <c r="I115" s="8" t="s">
        <v>87</v>
      </c>
      <c r="J115" s="8" t="s">
        <v>44</v>
      </c>
      <c r="K115" s="10">
        <v>0.03</v>
      </c>
      <c r="L115" s="10">
        <v>0.03</v>
      </c>
      <c r="M115" s="9">
        <v>6</v>
      </c>
      <c r="N115" s="9">
        <v>6</v>
      </c>
      <c r="O115" s="8">
        <v>1</v>
      </c>
      <c r="P115" s="8">
        <f>+Table_1[[#This Row],[Column14]]*Table_1[[#This Row],[Column12]]</f>
        <v>6</v>
      </c>
      <c r="Q115" s="8">
        <f>+Table_1[[#This Row],[Column14]]*Table_1[[#This Row],[Column13]]</f>
        <v>6</v>
      </c>
      <c r="R115" s="11">
        <v>8.5299999999999994</v>
      </c>
      <c r="S115" s="9">
        <f>+Table_1[[#This Row],[Column17]]+3.6</f>
        <v>12.129999999999999</v>
      </c>
      <c r="T115" s="9" t="s">
        <v>44</v>
      </c>
      <c r="U115" s="8" t="s">
        <v>44</v>
      </c>
      <c r="V115" s="8" t="s">
        <v>44</v>
      </c>
      <c r="W115" s="8" t="s">
        <v>44</v>
      </c>
      <c r="X115" s="8" t="s">
        <v>44</v>
      </c>
      <c r="Y115" s="8" t="s">
        <v>44</v>
      </c>
      <c r="Z115" s="8" t="s">
        <v>44</v>
      </c>
      <c r="AA115" s="8" t="s">
        <v>44</v>
      </c>
      <c r="AB115" s="8" t="s">
        <v>44</v>
      </c>
      <c r="AC115" s="8" t="s">
        <v>44</v>
      </c>
      <c r="AD115" s="8" t="s">
        <v>44</v>
      </c>
      <c r="AE115" s="8" t="s">
        <v>44</v>
      </c>
      <c r="AF115" s="8" t="s">
        <v>44</v>
      </c>
      <c r="AG115" s="8" t="s">
        <v>44</v>
      </c>
      <c r="AH115" s="8" t="s">
        <v>44</v>
      </c>
      <c r="AI115" s="8" t="s">
        <v>44</v>
      </c>
      <c r="AJ115" s="8" t="s">
        <v>44</v>
      </c>
      <c r="AK115" s="8" t="s">
        <v>44</v>
      </c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</row>
    <row r="116" spans="1:57" ht="14.25" customHeight="1">
      <c r="A116" s="1"/>
      <c r="B116" s="20">
        <v>305165</v>
      </c>
      <c r="C116" s="20">
        <f>+Table_1[[#This Row],[Column1]]</f>
        <v>305165</v>
      </c>
      <c r="D116" s="21" t="s">
        <v>90</v>
      </c>
      <c r="E116" s="23" t="s">
        <v>76</v>
      </c>
      <c r="F116" s="17">
        <f>'Planilla MTOP'!$R116</f>
        <v>7.13</v>
      </c>
      <c r="G116" s="11">
        <v>1.6</v>
      </c>
      <c r="H116" s="8">
        <v>75</v>
      </c>
      <c r="I116" s="8" t="s">
        <v>87</v>
      </c>
      <c r="J116" s="8" t="s">
        <v>44</v>
      </c>
      <c r="K116" s="10">
        <v>0.03</v>
      </c>
      <c r="L116" s="10">
        <v>0.03</v>
      </c>
      <c r="M116" s="9">
        <v>6</v>
      </c>
      <c r="N116" s="9">
        <v>6</v>
      </c>
      <c r="O116" s="8">
        <v>1</v>
      </c>
      <c r="P116" s="8">
        <f>+Table_1[[#This Row],[Column14]]*Table_1[[#This Row],[Column12]]</f>
        <v>6</v>
      </c>
      <c r="Q116" s="8">
        <f>+Table_1[[#This Row],[Column14]]*Table_1[[#This Row],[Column13]]</f>
        <v>6</v>
      </c>
      <c r="R116" s="11">
        <v>7.13</v>
      </c>
      <c r="S116" s="9">
        <f>+Table_1[[#This Row],[Column17]]+3.6</f>
        <v>10.73</v>
      </c>
      <c r="T116" s="9" t="s">
        <v>44</v>
      </c>
      <c r="U116" s="8" t="s">
        <v>44</v>
      </c>
      <c r="V116" s="8" t="s">
        <v>44</v>
      </c>
      <c r="W116" s="8" t="s">
        <v>44</v>
      </c>
      <c r="X116" s="8" t="s">
        <v>44</v>
      </c>
      <c r="Y116" s="8" t="s">
        <v>44</v>
      </c>
      <c r="Z116" s="8" t="s">
        <v>44</v>
      </c>
      <c r="AA116" s="8" t="s">
        <v>44</v>
      </c>
      <c r="AB116" s="8" t="s">
        <v>44</v>
      </c>
      <c r="AC116" s="8" t="s">
        <v>44</v>
      </c>
      <c r="AD116" s="8" t="s">
        <v>44</v>
      </c>
      <c r="AE116" s="8" t="s">
        <v>44</v>
      </c>
      <c r="AF116" s="8" t="s">
        <v>44</v>
      </c>
      <c r="AG116" s="8" t="s">
        <v>44</v>
      </c>
      <c r="AH116" s="8" t="s">
        <v>44</v>
      </c>
      <c r="AI116" s="8" t="s">
        <v>44</v>
      </c>
      <c r="AJ116" s="8" t="s">
        <v>44</v>
      </c>
      <c r="AK116" s="8" t="s">
        <v>44</v>
      </c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</row>
    <row r="117" spans="1:57" ht="14.25" customHeight="1">
      <c r="A117" s="1"/>
      <c r="B117" s="20">
        <v>304951</v>
      </c>
      <c r="C117" s="20">
        <f>+Table_1[[#This Row],[Column1]]</f>
        <v>304951</v>
      </c>
      <c r="D117" s="21" t="s">
        <v>89</v>
      </c>
      <c r="E117" s="23" t="s">
        <v>77</v>
      </c>
      <c r="F117" s="17">
        <f>'Planilla MTOP'!$R117</f>
        <v>6.48</v>
      </c>
      <c r="G117" s="11">
        <v>1</v>
      </c>
      <c r="H117" s="8">
        <v>75</v>
      </c>
      <c r="I117" s="8" t="s">
        <v>87</v>
      </c>
      <c r="J117" s="8" t="s">
        <v>44</v>
      </c>
      <c r="K117" s="10">
        <v>0.03</v>
      </c>
      <c r="L117" s="10">
        <v>0.03</v>
      </c>
      <c r="M117" s="9">
        <v>6</v>
      </c>
      <c r="N117" s="9">
        <v>6</v>
      </c>
      <c r="O117" s="8">
        <v>1.3</v>
      </c>
      <c r="P117" s="8">
        <f>+Table_1[[#This Row],[Column14]]*Table_1[[#This Row],[Column12]]</f>
        <v>7.8000000000000007</v>
      </c>
      <c r="Q117" s="8">
        <f>+Table_1[[#This Row],[Column14]]*Table_1[[#This Row],[Column13]]</f>
        <v>7.8000000000000007</v>
      </c>
      <c r="R117" s="11">
        <v>6.48</v>
      </c>
      <c r="S117" s="9">
        <f>+Table_1[[#This Row],[Column17]]+3.6</f>
        <v>10.08</v>
      </c>
      <c r="T117" s="9">
        <v>1.4</v>
      </c>
      <c r="U117" s="8">
        <v>5</v>
      </c>
      <c r="V117" s="8" t="s">
        <v>45</v>
      </c>
      <c r="W117" s="9">
        <v>76</v>
      </c>
      <c r="X117" s="11">
        <f t="shared" si="40"/>
        <v>59.580246913580247</v>
      </c>
      <c r="Y117" s="11">
        <f>IF('Planilla MTOP'!$X117&lt;48,48,'Planilla MTOP'!$X117)</f>
        <v>59.580246913580247</v>
      </c>
      <c r="Z117" s="9">
        <v>7.62</v>
      </c>
      <c r="AA117" s="9">
        <f t="shared" si="41"/>
        <v>68.200246913580244</v>
      </c>
      <c r="AB117" s="12">
        <f>'Planilla MTOP'!$AK117-'Planilla MTOP'!$AJ117</f>
        <v>68.2002469135914</v>
      </c>
      <c r="AC117" s="13" t="s">
        <v>46</v>
      </c>
      <c r="AD117" s="8" t="s">
        <v>47</v>
      </c>
      <c r="AE117" s="8" t="s">
        <v>44</v>
      </c>
      <c r="AF117" s="8" t="s">
        <v>44</v>
      </c>
      <c r="AG117" s="13" t="s">
        <v>46</v>
      </c>
      <c r="AH117" s="8" t="s">
        <v>47</v>
      </c>
      <c r="AI117" s="14">
        <f>+Table_1[[#This Row],[Column26]]</f>
        <v>68.200246913580244</v>
      </c>
      <c r="AJ117" s="15">
        <f>B117-('Planilla MTOP'!$G117)/2-Y117</f>
        <v>304890.9197530864</v>
      </c>
      <c r="AK117" s="16">
        <f>C117+Z117+Table_1[[#This Row],[Column6]]/2</f>
        <v>304959.12</v>
      </c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</row>
    <row r="118" spans="1:57" ht="14.25" customHeight="1">
      <c r="A118" s="1"/>
      <c r="B118" s="20">
        <v>304951</v>
      </c>
      <c r="C118" s="20">
        <f>+Table_1[[#This Row],[Column1]]</f>
        <v>304951</v>
      </c>
      <c r="D118" s="21" t="s">
        <v>90</v>
      </c>
      <c r="E118" s="23" t="s">
        <v>77</v>
      </c>
      <c r="F118" s="17">
        <f>'Planilla MTOP'!$R118</f>
        <v>5.38</v>
      </c>
      <c r="G118" s="11">
        <v>1</v>
      </c>
      <c r="H118" s="8">
        <v>75</v>
      </c>
      <c r="I118" s="8" t="s">
        <v>87</v>
      </c>
      <c r="J118" s="8" t="s">
        <v>44</v>
      </c>
      <c r="K118" s="10">
        <v>0.03</v>
      </c>
      <c r="L118" s="10">
        <v>0.03</v>
      </c>
      <c r="M118" s="9">
        <v>6</v>
      </c>
      <c r="N118" s="9">
        <v>6</v>
      </c>
      <c r="O118" s="8">
        <v>1</v>
      </c>
      <c r="P118" s="8">
        <f>+Table_1[[#This Row],[Column14]]*Table_1[[#This Row],[Column12]]</f>
        <v>6</v>
      </c>
      <c r="Q118" s="8">
        <f>+Table_1[[#This Row],[Column14]]*Table_1[[#This Row],[Column13]]</f>
        <v>6</v>
      </c>
      <c r="R118" s="11">
        <v>5.38</v>
      </c>
      <c r="S118" s="9">
        <f>+Table_1[[#This Row],[Column17]]+3.6</f>
        <v>8.98</v>
      </c>
      <c r="T118" s="9">
        <v>1.4</v>
      </c>
      <c r="U118" s="8">
        <v>5</v>
      </c>
      <c r="V118" s="8" t="s">
        <v>45</v>
      </c>
      <c r="W118" s="9">
        <v>76</v>
      </c>
      <c r="X118" s="11">
        <f t="shared" si="40"/>
        <v>56.223048327137548</v>
      </c>
      <c r="Y118" s="11">
        <f>IF('Planilla MTOP'!$X118&lt;48,48,'Planilla MTOP'!$X118)</f>
        <v>56.223048327137548</v>
      </c>
      <c r="Z118" s="9">
        <v>7.62</v>
      </c>
      <c r="AA118" s="9">
        <f t="shared" si="41"/>
        <v>64.843048327137552</v>
      </c>
      <c r="AB118" s="12">
        <f>'Planilla MTOP'!$AK118-'Planilla MTOP'!$AJ118</f>
        <v>64.843048327136785</v>
      </c>
      <c r="AC118" s="8" t="s">
        <v>46</v>
      </c>
      <c r="AD118" s="8" t="s">
        <v>47</v>
      </c>
      <c r="AE118" s="8" t="s">
        <v>44</v>
      </c>
      <c r="AF118" s="8" t="s">
        <v>44</v>
      </c>
      <c r="AG118" s="8" t="s">
        <v>46</v>
      </c>
      <c r="AH118" s="8" t="s">
        <v>47</v>
      </c>
      <c r="AI118" s="14">
        <f>+Table_1[[#This Row],[Column26]]</f>
        <v>64.843048327137552</v>
      </c>
      <c r="AJ118" s="15">
        <f>B118-'Planilla MTOP'!$G118/2-Table_1[[#This Row],[Column25]]</f>
        <v>304942.88</v>
      </c>
      <c r="AK118" s="16">
        <f>C118+Y118+Table_1[[#This Row],[Column6]]/2</f>
        <v>305007.72304832714</v>
      </c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</row>
    <row r="119" spans="1:57" ht="14.25" customHeight="1">
      <c r="A119" s="1"/>
      <c r="B119" s="20">
        <v>304645</v>
      </c>
      <c r="C119" s="20">
        <f>+Table_1[[#This Row],[Column1]]</f>
        <v>304645</v>
      </c>
      <c r="D119" s="21" t="s">
        <v>89</v>
      </c>
      <c r="E119" s="23" t="s">
        <v>78</v>
      </c>
      <c r="F119" s="17">
        <f>'Planilla MTOP'!$R119</f>
        <v>7.6</v>
      </c>
      <c r="G119" s="11">
        <v>0.8</v>
      </c>
      <c r="H119" s="8">
        <v>75</v>
      </c>
      <c r="I119" s="8" t="s">
        <v>87</v>
      </c>
      <c r="J119" s="8" t="s">
        <v>44</v>
      </c>
      <c r="K119" s="10">
        <v>0.03</v>
      </c>
      <c r="L119" s="10">
        <v>0.03</v>
      </c>
      <c r="M119" s="9">
        <v>6</v>
      </c>
      <c r="N119" s="9">
        <v>6</v>
      </c>
      <c r="O119" s="8">
        <v>1</v>
      </c>
      <c r="P119" s="8">
        <f>+Table_1[[#This Row],[Column14]]*Table_1[[#This Row],[Column12]]</f>
        <v>6</v>
      </c>
      <c r="Q119" s="8">
        <f>+Table_1[[#This Row],[Column14]]*Table_1[[#This Row],[Column13]]</f>
        <v>6</v>
      </c>
      <c r="R119" s="11">
        <v>7.6</v>
      </c>
      <c r="S119" s="9">
        <f>+Table_1[[#This Row],[Column17]]+3.6</f>
        <v>11.2</v>
      </c>
      <c r="T119" s="9" t="s">
        <v>44</v>
      </c>
      <c r="U119" s="8" t="s">
        <v>44</v>
      </c>
      <c r="V119" s="8" t="s">
        <v>44</v>
      </c>
      <c r="W119" s="8" t="s">
        <v>44</v>
      </c>
      <c r="X119" s="8" t="s">
        <v>44</v>
      </c>
      <c r="Y119" s="8" t="s">
        <v>44</v>
      </c>
      <c r="Z119" s="8" t="s">
        <v>44</v>
      </c>
      <c r="AA119" s="8" t="s">
        <v>44</v>
      </c>
      <c r="AB119" s="8" t="s">
        <v>44</v>
      </c>
      <c r="AC119" s="8" t="s">
        <v>44</v>
      </c>
      <c r="AD119" s="8" t="s">
        <v>44</v>
      </c>
      <c r="AE119" s="8" t="s">
        <v>44</v>
      </c>
      <c r="AF119" s="8" t="s">
        <v>44</v>
      </c>
      <c r="AG119" s="8" t="s">
        <v>44</v>
      </c>
      <c r="AH119" s="8" t="s">
        <v>44</v>
      </c>
      <c r="AI119" s="8" t="s">
        <v>44</v>
      </c>
      <c r="AJ119" s="8" t="s">
        <v>44</v>
      </c>
      <c r="AK119" s="8" t="s">
        <v>44</v>
      </c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</row>
    <row r="120" spans="1:57" ht="14.25" customHeight="1">
      <c r="A120" s="1"/>
      <c r="B120" s="20">
        <v>304645</v>
      </c>
      <c r="C120" s="20">
        <f>+Table_1[[#This Row],[Column1]]</f>
        <v>304645</v>
      </c>
      <c r="D120" s="21" t="s">
        <v>89</v>
      </c>
      <c r="E120" s="23" t="s">
        <v>78</v>
      </c>
      <c r="F120" s="17">
        <f>'Planilla MTOP'!$R120</f>
        <v>8.0500000000000007</v>
      </c>
      <c r="G120" s="11">
        <v>0.8</v>
      </c>
      <c r="H120" s="8">
        <v>75</v>
      </c>
      <c r="I120" s="8" t="s">
        <v>87</v>
      </c>
      <c r="J120" s="8" t="s">
        <v>44</v>
      </c>
      <c r="K120" s="10">
        <v>0.03</v>
      </c>
      <c r="L120" s="10">
        <v>0.03</v>
      </c>
      <c r="M120" s="9">
        <v>6</v>
      </c>
      <c r="N120" s="9">
        <v>6</v>
      </c>
      <c r="O120" s="8">
        <v>1</v>
      </c>
      <c r="P120" s="8">
        <f>+Table_1[[#This Row],[Column14]]*Table_1[[#This Row],[Column12]]</f>
        <v>6</v>
      </c>
      <c r="Q120" s="8">
        <f>+Table_1[[#This Row],[Column14]]*Table_1[[#This Row],[Column13]]</f>
        <v>6</v>
      </c>
      <c r="R120" s="11">
        <v>8.0500000000000007</v>
      </c>
      <c r="S120" s="9">
        <f>+Table_1[[#This Row],[Column17]]+3.6</f>
        <v>11.65</v>
      </c>
      <c r="T120" s="9" t="s">
        <v>44</v>
      </c>
      <c r="U120" s="8" t="s">
        <v>44</v>
      </c>
      <c r="V120" s="8" t="s">
        <v>44</v>
      </c>
      <c r="W120" s="8" t="s">
        <v>44</v>
      </c>
      <c r="X120" s="8" t="s">
        <v>44</v>
      </c>
      <c r="Y120" s="8" t="s">
        <v>44</v>
      </c>
      <c r="Z120" s="8" t="s">
        <v>44</v>
      </c>
      <c r="AA120" s="8" t="s">
        <v>44</v>
      </c>
      <c r="AB120" s="8" t="s">
        <v>44</v>
      </c>
      <c r="AC120" s="8" t="s">
        <v>44</v>
      </c>
      <c r="AD120" s="8" t="s">
        <v>44</v>
      </c>
      <c r="AE120" s="8" t="s">
        <v>44</v>
      </c>
      <c r="AF120" s="8" t="s">
        <v>44</v>
      </c>
      <c r="AG120" s="8" t="s">
        <v>44</v>
      </c>
      <c r="AH120" s="8" t="s">
        <v>44</v>
      </c>
      <c r="AI120" s="8" t="s">
        <v>44</v>
      </c>
      <c r="AJ120" s="8" t="s">
        <v>44</v>
      </c>
      <c r="AK120" s="8" t="s">
        <v>44</v>
      </c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</row>
    <row r="121" spans="1:57" ht="14.25" customHeight="1">
      <c r="A121" s="1"/>
      <c r="B121" s="20">
        <v>303499</v>
      </c>
      <c r="C121" s="20">
        <f>+Table_1[[#This Row],[Column1]]</f>
        <v>303499</v>
      </c>
      <c r="D121" s="21" t="s">
        <v>89</v>
      </c>
      <c r="E121" s="23" t="s">
        <v>79</v>
      </c>
      <c r="F121" s="17">
        <f>'Planilla MTOP'!$R121</f>
        <v>5.79</v>
      </c>
      <c r="G121" s="11">
        <f>5*1.75</f>
        <v>8.75</v>
      </c>
      <c r="H121" s="8">
        <v>75</v>
      </c>
      <c r="I121" s="8" t="s">
        <v>87</v>
      </c>
      <c r="J121" s="8" t="s">
        <v>44</v>
      </c>
      <c r="K121" s="10">
        <v>0.03</v>
      </c>
      <c r="L121" s="10">
        <v>0.03</v>
      </c>
      <c r="M121" s="9">
        <v>6</v>
      </c>
      <c r="N121" s="9">
        <v>6</v>
      </c>
      <c r="O121" s="8">
        <v>1</v>
      </c>
      <c r="P121" s="8">
        <f>+Table_1[[#This Row],[Column14]]*Table_1[[#This Row],[Column12]]</f>
        <v>6</v>
      </c>
      <c r="Q121" s="8">
        <f>+Table_1[[#This Row],[Column14]]*Table_1[[#This Row],[Column13]]</f>
        <v>6</v>
      </c>
      <c r="R121" s="11">
        <v>5.79</v>
      </c>
      <c r="S121" s="9">
        <f>+Table_1[[#This Row],[Column17]]+3.6</f>
        <v>9.39</v>
      </c>
      <c r="T121" s="9">
        <v>1.4</v>
      </c>
      <c r="U121" s="8">
        <v>5</v>
      </c>
      <c r="V121" s="8" t="s">
        <v>45</v>
      </c>
      <c r="W121" s="9">
        <v>76</v>
      </c>
      <c r="X121" s="11">
        <f t="shared" si="40"/>
        <v>57.623488773747852</v>
      </c>
      <c r="Y121" s="11">
        <f>IF('Planilla MTOP'!$X121&lt;48,48,'Planilla MTOP'!$X121)</f>
        <v>57.623488773747852</v>
      </c>
      <c r="Z121" s="9">
        <v>7.62</v>
      </c>
      <c r="AA121" s="9">
        <f t="shared" si="41"/>
        <v>73.993488773747856</v>
      </c>
      <c r="AB121" s="12">
        <f>'Planilla MTOP'!$AK121-'Planilla MTOP'!$AJ121</f>
        <v>73.993488773761783</v>
      </c>
      <c r="AC121" s="13" t="s">
        <v>46</v>
      </c>
      <c r="AD121" s="8" t="s">
        <v>47</v>
      </c>
      <c r="AE121" s="8" t="s">
        <v>44</v>
      </c>
      <c r="AF121" s="8" t="s">
        <v>44</v>
      </c>
      <c r="AG121" s="13" t="s">
        <v>46</v>
      </c>
      <c r="AH121" s="8" t="s">
        <v>47</v>
      </c>
      <c r="AI121" s="14">
        <f>+Table_1[[#This Row],[Column26]]</f>
        <v>73.993488773747856</v>
      </c>
      <c r="AJ121" s="15">
        <f>B121-('Planilla MTOP'!$G121)/2-Y121</f>
        <v>303437.00151122623</v>
      </c>
      <c r="AK121" s="16">
        <f>C121+Z121+Table_1[[#This Row],[Column6]]/2</f>
        <v>303510.995</v>
      </c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</row>
    <row r="122" spans="1:57" ht="14.25" customHeight="1">
      <c r="A122" s="1"/>
      <c r="B122" s="20">
        <v>303499</v>
      </c>
      <c r="C122" s="20">
        <f>+Table_1[[#This Row],[Column1]]</f>
        <v>303499</v>
      </c>
      <c r="D122" s="21" t="s">
        <v>89</v>
      </c>
      <c r="E122" s="23" t="s">
        <v>79</v>
      </c>
      <c r="F122" s="17">
        <f>'Planilla MTOP'!$R122</f>
        <v>5.52</v>
      </c>
      <c r="G122" s="11">
        <f>5*1.75</f>
        <v>8.75</v>
      </c>
      <c r="H122" s="8">
        <v>75</v>
      </c>
      <c r="I122" s="8" t="s">
        <v>87</v>
      </c>
      <c r="J122" s="8" t="s">
        <v>44</v>
      </c>
      <c r="K122" s="10">
        <v>0.03</v>
      </c>
      <c r="L122" s="10">
        <v>0.03</v>
      </c>
      <c r="M122" s="9">
        <v>6</v>
      </c>
      <c r="N122" s="9">
        <v>6</v>
      </c>
      <c r="O122" s="8">
        <v>1</v>
      </c>
      <c r="P122" s="8">
        <f>+Table_1[[#This Row],[Column14]]*Table_1[[#This Row],[Column12]]</f>
        <v>6</v>
      </c>
      <c r="Q122" s="8">
        <f>+Table_1[[#This Row],[Column14]]*Table_1[[#This Row],[Column13]]</f>
        <v>6</v>
      </c>
      <c r="R122" s="11">
        <v>5.52</v>
      </c>
      <c r="S122" s="9">
        <f>+Table_1[[#This Row],[Column17]]+3.6</f>
        <v>9.1199999999999992</v>
      </c>
      <c r="T122" s="9">
        <v>1.4</v>
      </c>
      <c r="U122" s="8">
        <v>5</v>
      </c>
      <c r="V122" s="8" t="s">
        <v>45</v>
      </c>
      <c r="W122" s="9">
        <v>76</v>
      </c>
      <c r="X122" s="11">
        <f t="shared" si="40"/>
        <v>56.724637681159408</v>
      </c>
      <c r="Y122" s="11">
        <f>IF('Planilla MTOP'!$X122&lt;48,48,'Planilla MTOP'!$X122)</f>
        <v>56.724637681159408</v>
      </c>
      <c r="Z122" s="9">
        <v>7.62</v>
      </c>
      <c r="AA122" s="9">
        <f t="shared" si="41"/>
        <v>73.094637681159412</v>
      </c>
      <c r="AB122" s="12">
        <f>'Planilla MTOP'!$AK122-'Planilla MTOP'!$AJ122</f>
        <v>73.094637681148015</v>
      </c>
      <c r="AC122" s="8" t="s">
        <v>46</v>
      </c>
      <c r="AD122" s="8" t="s">
        <v>47</v>
      </c>
      <c r="AE122" s="8" t="s">
        <v>44</v>
      </c>
      <c r="AF122" s="8" t="s">
        <v>44</v>
      </c>
      <c r="AG122" s="8" t="s">
        <v>46</v>
      </c>
      <c r="AH122" s="8" t="s">
        <v>47</v>
      </c>
      <c r="AI122" s="14">
        <f>+Table_1[[#This Row],[Column26]]</f>
        <v>73.094637681159412</v>
      </c>
      <c r="AJ122" s="15">
        <f>B122-'Planilla MTOP'!$G122/2-Table_1[[#This Row],[Column25]]</f>
        <v>303487.005</v>
      </c>
      <c r="AK122" s="16">
        <f>C122+Y122+Table_1[[#This Row],[Column6]]/2</f>
        <v>303560.09963768115</v>
      </c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</row>
    <row r="123" spans="1:57" ht="14.25" customHeight="1">
      <c r="A123" s="1"/>
      <c r="B123" s="20">
        <v>302811</v>
      </c>
      <c r="C123" s="20">
        <f>+Table_1[[#This Row],[Column1]]</f>
        <v>302811</v>
      </c>
      <c r="D123" s="21" t="s">
        <v>89</v>
      </c>
      <c r="E123" s="23" t="s">
        <v>80</v>
      </c>
      <c r="F123" s="17">
        <f>'Planilla MTOP'!$R123</f>
        <v>7.79</v>
      </c>
      <c r="G123" s="11">
        <v>1.8</v>
      </c>
      <c r="H123" s="8">
        <v>75</v>
      </c>
      <c r="I123" s="8" t="s">
        <v>87</v>
      </c>
      <c r="J123" s="8" t="s">
        <v>44</v>
      </c>
      <c r="K123" s="10">
        <v>0.03</v>
      </c>
      <c r="L123" s="10">
        <v>0.03</v>
      </c>
      <c r="M123" s="9">
        <v>6</v>
      </c>
      <c r="N123" s="9">
        <v>6</v>
      </c>
      <c r="O123" s="8">
        <v>1</v>
      </c>
      <c r="P123" s="8">
        <f>+Table_1[[#This Row],[Column14]]*Table_1[[#This Row],[Column12]]</f>
        <v>6</v>
      </c>
      <c r="Q123" s="8">
        <f>+Table_1[[#This Row],[Column14]]*Table_1[[#This Row],[Column13]]</f>
        <v>6</v>
      </c>
      <c r="R123" s="11">
        <v>7.79</v>
      </c>
      <c r="S123" s="9">
        <f>+Table_1[[#This Row],[Column17]]+3.6</f>
        <v>11.39</v>
      </c>
      <c r="T123" s="9" t="s">
        <v>44</v>
      </c>
      <c r="U123" s="8" t="s">
        <v>44</v>
      </c>
      <c r="V123" s="8" t="s">
        <v>44</v>
      </c>
      <c r="W123" s="8" t="s">
        <v>44</v>
      </c>
      <c r="X123" s="8" t="s">
        <v>44</v>
      </c>
      <c r="Y123" s="8" t="s">
        <v>44</v>
      </c>
      <c r="Z123" s="8" t="s">
        <v>44</v>
      </c>
      <c r="AA123" s="8" t="s">
        <v>44</v>
      </c>
      <c r="AB123" s="8" t="s">
        <v>44</v>
      </c>
      <c r="AC123" s="8" t="s">
        <v>44</v>
      </c>
      <c r="AD123" s="8" t="s">
        <v>44</v>
      </c>
      <c r="AE123" s="8" t="s">
        <v>44</v>
      </c>
      <c r="AF123" s="8" t="s">
        <v>44</v>
      </c>
      <c r="AG123" s="8" t="s">
        <v>44</v>
      </c>
      <c r="AH123" s="8" t="s">
        <v>44</v>
      </c>
      <c r="AI123" s="8" t="s">
        <v>44</v>
      </c>
      <c r="AJ123" s="8" t="s">
        <v>44</v>
      </c>
      <c r="AK123" s="8" t="s">
        <v>44</v>
      </c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</row>
    <row r="124" spans="1:57" ht="14.25" customHeight="1">
      <c r="A124" s="1"/>
      <c r="B124" s="20">
        <v>302811</v>
      </c>
      <c r="C124" s="20">
        <f>+Table_1[[#This Row],[Column1]]</f>
        <v>302811</v>
      </c>
      <c r="D124" s="21" t="s">
        <v>89</v>
      </c>
      <c r="E124" s="23" t="s">
        <v>80</v>
      </c>
      <c r="F124" s="17">
        <f>'Planilla MTOP'!$R124</f>
        <v>6.63</v>
      </c>
      <c r="G124" s="11">
        <v>1.8</v>
      </c>
      <c r="H124" s="8">
        <v>75</v>
      </c>
      <c r="I124" s="8" t="s">
        <v>87</v>
      </c>
      <c r="J124" s="8" t="s">
        <v>44</v>
      </c>
      <c r="K124" s="10">
        <v>0.03</v>
      </c>
      <c r="L124" s="10">
        <v>0.03</v>
      </c>
      <c r="M124" s="9">
        <v>6</v>
      </c>
      <c r="N124" s="9">
        <v>6</v>
      </c>
      <c r="O124" s="8">
        <v>1</v>
      </c>
      <c r="P124" s="8">
        <f>+Table_1[[#This Row],[Column14]]*Table_1[[#This Row],[Column12]]</f>
        <v>6</v>
      </c>
      <c r="Q124" s="8">
        <f>+Table_1[[#This Row],[Column14]]*Table_1[[#This Row],[Column13]]</f>
        <v>6</v>
      </c>
      <c r="R124" s="11">
        <v>6.63</v>
      </c>
      <c r="S124" s="9">
        <f>+Table_1[[#This Row],[Column17]]+3.6</f>
        <v>10.23</v>
      </c>
      <c r="T124" s="9" t="s">
        <v>44</v>
      </c>
      <c r="U124" s="8" t="s">
        <v>44</v>
      </c>
      <c r="V124" s="8" t="s">
        <v>44</v>
      </c>
      <c r="W124" s="8" t="s">
        <v>44</v>
      </c>
      <c r="X124" s="8" t="s">
        <v>44</v>
      </c>
      <c r="Y124" s="8" t="s">
        <v>44</v>
      </c>
      <c r="Z124" s="8" t="s">
        <v>44</v>
      </c>
      <c r="AA124" s="8" t="s">
        <v>44</v>
      </c>
      <c r="AB124" s="8" t="s">
        <v>44</v>
      </c>
      <c r="AC124" s="8" t="s">
        <v>44</v>
      </c>
      <c r="AD124" s="8" t="s">
        <v>44</v>
      </c>
      <c r="AE124" s="8" t="s">
        <v>44</v>
      </c>
      <c r="AF124" s="8" t="s">
        <v>44</v>
      </c>
      <c r="AG124" s="8" t="s">
        <v>44</v>
      </c>
      <c r="AH124" s="8" t="s">
        <v>44</v>
      </c>
      <c r="AI124" s="8" t="s">
        <v>44</v>
      </c>
      <c r="AJ124" s="8" t="s">
        <v>44</v>
      </c>
      <c r="AK124" s="8" t="s">
        <v>44</v>
      </c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</row>
    <row r="125" spans="1:57" ht="14.25" customHeight="1">
      <c r="A125" s="1"/>
      <c r="B125" s="20">
        <v>302657</v>
      </c>
      <c r="C125" s="20">
        <f>+Table_1[[#This Row],[Column1]]</f>
        <v>302657</v>
      </c>
      <c r="D125" s="21" t="s">
        <v>89</v>
      </c>
      <c r="E125" s="23" t="s">
        <v>81</v>
      </c>
      <c r="F125" s="17">
        <f>'Planilla MTOP'!$R125</f>
        <v>7.58</v>
      </c>
      <c r="G125" s="11">
        <v>1.6</v>
      </c>
      <c r="H125" s="8">
        <v>75</v>
      </c>
      <c r="I125" s="8" t="s">
        <v>87</v>
      </c>
      <c r="J125" s="8" t="s">
        <v>44</v>
      </c>
      <c r="K125" s="10">
        <v>0.03</v>
      </c>
      <c r="L125" s="10">
        <v>0.03</v>
      </c>
      <c r="M125" s="9">
        <v>6</v>
      </c>
      <c r="N125" s="9">
        <v>6</v>
      </c>
      <c r="O125" s="8">
        <v>1</v>
      </c>
      <c r="P125" s="8">
        <f>+Table_1[[#This Row],[Column14]]*Table_1[[#This Row],[Column12]]</f>
        <v>6</v>
      </c>
      <c r="Q125" s="8">
        <f>+Table_1[[#This Row],[Column14]]*Table_1[[#This Row],[Column13]]</f>
        <v>6</v>
      </c>
      <c r="R125" s="11">
        <v>7.58</v>
      </c>
      <c r="S125" s="9">
        <f>+Table_1[[#This Row],[Column17]]+3.6</f>
        <v>11.18</v>
      </c>
      <c r="T125" s="9" t="s">
        <v>44</v>
      </c>
      <c r="U125" s="8" t="s">
        <v>44</v>
      </c>
      <c r="V125" s="8" t="s">
        <v>44</v>
      </c>
      <c r="W125" s="8" t="s">
        <v>44</v>
      </c>
      <c r="X125" s="8" t="s">
        <v>44</v>
      </c>
      <c r="Y125" s="8" t="s">
        <v>44</v>
      </c>
      <c r="Z125" s="8" t="s">
        <v>44</v>
      </c>
      <c r="AA125" s="8" t="s">
        <v>44</v>
      </c>
      <c r="AB125" s="8" t="s">
        <v>44</v>
      </c>
      <c r="AC125" s="8" t="s">
        <v>44</v>
      </c>
      <c r="AD125" s="8" t="s">
        <v>44</v>
      </c>
      <c r="AE125" s="8" t="s">
        <v>44</v>
      </c>
      <c r="AF125" s="8" t="s">
        <v>44</v>
      </c>
      <c r="AG125" s="8" t="s">
        <v>44</v>
      </c>
      <c r="AH125" s="8" t="s">
        <v>44</v>
      </c>
      <c r="AI125" s="8" t="s">
        <v>44</v>
      </c>
      <c r="AJ125" s="8" t="s">
        <v>44</v>
      </c>
      <c r="AK125" s="8" t="s">
        <v>44</v>
      </c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1:57" ht="14.25" customHeight="1">
      <c r="A126" s="1"/>
      <c r="B126" s="20">
        <v>302657</v>
      </c>
      <c r="C126" s="20">
        <f>+Table_1[[#This Row],[Column1]]</f>
        <v>302657</v>
      </c>
      <c r="D126" s="21" t="s">
        <v>89</v>
      </c>
      <c r="E126" s="23" t="s">
        <v>81</v>
      </c>
      <c r="F126" s="17">
        <f>'Planilla MTOP'!$R126</f>
        <v>7.28</v>
      </c>
      <c r="G126" s="11">
        <v>1.6</v>
      </c>
      <c r="H126" s="8">
        <v>75</v>
      </c>
      <c r="I126" s="8" t="s">
        <v>87</v>
      </c>
      <c r="J126" s="8" t="s">
        <v>44</v>
      </c>
      <c r="K126" s="10">
        <v>0.03</v>
      </c>
      <c r="L126" s="10">
        <v>0.03</v>
      </c>
      <c r="M126" s="9">
        <v>6</v>
      </c>
      <c r="N126" s="9">
        <v>6</v>
      </c>
      <c r="O126" s="8">
        <v>1</v>
      </c>
      <c r="P126" s="8">
        <f>+Table_1[[#This Row],[Column14]]*Table_1[[#This Row],[Column12]]</f>
        <v>6</v>
      </c>
      <c r="Q126" s="8">
        <f>+Table_1[[#This Row],[Column14]]*Table_1[[#This Row],[Column13]]</f>
        <v>6</v>
      </c>
      <c r="R126" s="11">
        <v>7.28</v>
      </c>
      <c r="S126" s="9">
        <f>+Table_1[[#This Row],[Column17]]+3.6</f>
        <v>10.88</v>
      </c>
      <c r="T126" s="9" t="s">
        <v>44</v>
      </c>
      <c r="U126" s="8" t="s">
        <v>44</v>
      </c>
      <c r="V126" s="8" t="s">
        <v>44</v>
      </c>
      <c r="W126" s="8" t="s">
        <v>44</v>
      </c>
      <c r="X126" s="8" t="s">
        <v>44</v>
      </c>
      <c r="Y126" s="8" t="s">
        <v>44</v>
      </c>
      <c r="Z126" s="8" t="s">
        <v>44</v>
      </c>
      <c r="AA126" s="8" t="s">
        <v>44</v>
      </c>
      <c r="AB126" s="8" t="s">
        <v>44</v>
      </c>
      <c r="AC126" s="8" t="s">
        <v>44</v>
      </c>
      <c r="AD126" s="8" t="s">
        <v>44</v>
      </c>
      <c r="AE126" s="8" t="s">
        <v>44</v>
      </c>
      <c r="AF126" s="8" t="s">
        <v>44</v>
      </c>
      <c r="AG126" s="8" t="s">
        <v>44</v>
      </c>
      <c r="AH126" s="8" t="s">
        <v>44</v>
      </c>
      <c r="AI126" s="8" t="s">
        <v>44</v>
      </c>
      <c r="AJ126" s="8" t="s">
        <v>44</v>
      </c>
      <c r="AK126" s="8" t="s">
        <v>44</v>
      </c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</row>
    <row r="127" spans="1:57" ht="14.25" customHeight="1">
      <c r="A127" s="1"/>
      <c r="B127" s="20">
        <v>302244</v>
      </c>
      <c r="C127" s="20">
        <f>+Table_1[[#This Row],[Column1]]</f>
        <v>302244</v>
      </c>
      <c r="D127" s="21" t="s">
        <v>89</v>
      </c>
      <c r="E127" s="23" t="s">
        <v>82</v>
      </c>
      <c r="F127" s="17">
        <f>'Planilla MTOP'!$R127</f>
        <v>6.05</v>
      </c>
      <c r="G127" s="11">
        <f>2*1.75</f>
        <v>3.5</v>
      </c>
      <c r="H127" s="8">
        <v>75</v>
      </c>
      <c r="I127" s="8" t="s">
        <v>87</v>
      </c>
      <c r="J127" s="8" t="s">
        <v>44</v>
      </c>
      <c r="K127" s="10">
        <v>0.03</v>
      </c>
      <c r="L127" s="10">
        <v>0.03</v>
      </c>
      <c r="M127" s="9">
        <v>6</v>
      </c>
      <c r="N127" s="9">
        <v>6</v>
      </c>
      <c r="O127" s="8">
        <v>1</v>
      </c>
      <c r="P127" s="8">
        <f>+Table_1[[#This Row],[Column14]]*Table_1[[#This Row],[Column12]]</f>
        <v>6</v>
      </c>
      <c r="Q127" s="8">
        <f>+Table_1[[#This Row],[Column14]]*Table_1[[#This Row],[Column13]]</f>
        <v>6</v>
      </c>
      <c r="R127" s="11">
        <v>6.05</v>
      </c>
      <c r="S127" s="9">
        <f>+Table_1[[#This Row],[Column17]]+3.6</f>
        <v>9.65</v>
      </c>
      <c r="T127" s="9" t="s">
        <v>44</v>
      </c>
      <c r="U127" s="8" t="s">
        <v>44</v>
      </c>
      <c r="V127" s="8" t="s">
        <v>44</v>
      </c>
      <c r="W127" s="8" t="s">
        <v>44</v>
      </c>
      <c r="X127" s="8" t="s">
        <v>44</v>
      </c>
      <c r="Y127" s="8" t="s">
        <v>44</v>
      </c>
      <c r="Z127" s="8" t="s">
        <v>44</v>
      </c>
      <c r="AA127" s="8" t="s">
        <v>44</v>
      </c>
      <c r="AB127" s="8" t="s">
        <v>44</v>
      </c>
      <c r="AC127" s="8" t="s">
        <v>44</v>
      </c>
      <c r="AD127" s="8" t="s">
        <v>44</v>
      </c>
      <c r="AE127" s="8" t="s">
        <v>44</v>
      </c>
      <c r="AF127" s="8" t="s">
        <v>44</v>
      </c>
      <c r="AG127" s="8" t="s">
        <v>44</v>
      </c>
      <c r="AH127" s="8" t="s">
        <v>44</v>
      </c>
      <c r="AI127" s="8" t="s">
        <v>44</v>
      </c>
      <c r="AJ127" s="8" t="s">
        <v>44</v>
      </c>
      <c r="AK127" s="8" t="s">
        <v>44</v>
      </c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1:57" ht="14.25" customHeight="1">
      <c r="A128" s="1"/>
      <c r="B128" s="20">
        <v>302244</v>
      </c>
      <c r="C128" s="20">
        <f>+Table_1[[#This Row],[Column1]]</f>
        <v>302244</v>
      </c>
      <c r="D128" s="21" t="s">
        <v>89</v>
      </c>
      <c r="E128" s="23" t="s">
        <v>82</v>
      </c>
      <c r="F128" s="17">
        <f>'Planilla MTOP'!$R128</f>
        <v>5.79</v>
      </c>
      <c r="G128" s="11">
        <f>2*1.75</f>
        <v>3.5</v>
      </c>
      <c r="H128" s="8">
        <v>75</v>
      </c>
      <c r="I128" s="8" t="s">
        <v>87</v>
      </c>
      <c r="J128" s="8" t="s">
        <v>44</v>
      </c>
      <c r="K128" s="10">
        <v>0.03</v>
      </c>
      <c r="L128" s="10">
        <v>0.03</v>
      </c>
      <c r="M128" s="9">
        <v>6</v>
      </c>
      <c r="N128" s="9">
        <v>6</v>
      </c>
      <c r="O128" s="8">
        <v>1</v>
      </c>
      <c r="P128" s="8">
        <f>+Table_1[[#This Row],[Column14]]*Table_1[[#This Row],[Column12]]</f>
        <v>6</v>
      </c>
      <c r="Q128" s="8">
        <f>+Table_1[[#This Row],[Column14]]*Table_1[[#This Row],[Column13]]</f>
        <v>6</v>
      </c>
      <c r="R128" s="11">
        <v>5.79</v>
      </c>
      <c r="S128" s="9">
        <f>+Table_1[[#This Row],[Column17]]+3.6</f>
        <v>9.39</v>
      </c>
      <c r="T128" s="9">
        <v>1.4</v>
      </c>
      <c r="U128" s="8">
        <v>5</v>
      </c>
      <c r="V128" s="8" t="s">
        <v>45</v>
      </c>
      <c r="W128" s="9">
        <v>76</v>
      </c>
      <c r="X128" s="11">
        <f t="shared" si="40"/>
        <v>57.623488773747852</v>
      </c>
      <c r="Y128" s="11">
        <f>IF('Planilla MTOP'!$X128&lt;48,48,'Planilla MTOP'!$X128)</f>
        <v>57.623488773747852</v>
      </c>
      <c r="Z128" s="9">
        <v>7.62</v>
      </c>
      <c r="AA128" s="9">
        <f t="shared" si="41"/>
        <v>68.743488773747856</v>
      </c>
      <c r="AB128" s="12">
        <f>'Planilla MTOP'!$AK128-'Planilla MTOP'!$AJ128</f>
        <v>68.743488773761783</v>
      </c>
      <c r="AC128" s="8" t="s">
        <v>46</v>
      </c>
      <c r="AD128" s="8" t="s">
        <v>47</v>
      </c>
      <c r="AE128" s="8" t="s">
        <v>44</v>
      </c>
      <c r="AF128" s="8" t="s">
        <v>44</v>
      </c>
      <c r="AG128" s="8" t="s">
        <v>46</v>
      </c>
      <c r="AH128" s="8" t="s">
        <v>47</v>
      </c>
      <c r="AI128" s="14">
        <f>+Table_1[[#This Row],[Column26]]</f>
        <v>68.743488773747856</v>
      </c>
      <c r="AJ128" s="15">
        <f>B128-'Planilla MTOP'!$G128/2-Table_1[[#This Row],[Column25]]</f>
        <v>302234.63</v>
      </c>
      <c r="AK128" s="16">
        <f>C128+Y128+Table_1[[#This Row],[Column6]]/2</f>
        <v>302303.37348877377</v>
      </c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</row>
    <row r="129" spans="1:57" ht="14.25" customHeight="1">
      <c r="A129" s="1"/>
      <c r="B129" s="20">
        <v>300361</v>
      </c>
      <c r="C129" s="20">
        <f>+Table_1[[#This Row],[Column1]]</f>
        <v>300361</v>
      </c>
      <c r="D129" s="21" t="s">
        <v>89</v>
      </c>
      <c r="E129" s="23" t="s">
        <v>83</v>
      </c>
      <c r="F129" s="17">
        <f>'Planilla MTOP'!$R129</f>
        <v>6.65</v>
      </c>
      <c r="G129" s="11">
        <v>0.8</v>
      </c>
      <c r="H129" s="8">
        <v>75</v>
      </c>
      <c r="I129" s="8" t="s">
        <v>87</v>
      </c>
      <c r="J129" s="8" t="s">
        <v>44</v>
      </c>
      <c r="K129" s="10">
        <v>0.03</v>
      </c>
      <c r="L129" s="10">
        <v>0.03</v>
      </c>
      <c r="M129" s="9">
        <v>6</v>
      </c>
      <c r="N129" s="9">
        <v>6</v>
      </c>
      <c r="O129" s="8">
        <v>1</v>
      </c>
      <c r="P129" s="8">
        <f>+Table_1[[#This Row],[Column14]]*Table_1[[#This Row],[Column12]]</f>
        <v>6</v>
      </c>
      <c r="Q129" s="8">
        <f>+Table_1[[#This Row],[Column14]]*Table_1[[#This Row],[Column13]]</f>
        <v>6</v>
      </c>
      <c r="R129" s="11">
        <v>6.65</v>
      </c>
      <c r="S129" s="9">
        <f>+Table_1[[#This Row],[Column17]]+3.6</f>
        <v>10.25</v>
      </c>
      <c r="T129" s="9" t="s">
        <v>44</v>
      </c>
      <c r="U129" s="8" t="s">
        <v>44</v>
      </c>
      <c r="V129" s="8" t="s">
        <v>44</v>
      </c>
      <c r="W129" s="8" t="s">
        <v>44</v>
      </c>
      <c r="X129" s="8" t="s">
        <v>44</v>
      </c>
      <c r="Y129" s="8" t="s">
        <v>44</v>
      </c>
      <c r="Z129" s="8" t="s">
        <v>44</v>
      </c>
      <c r="AA129" s="8" t="s">
        <v>44</v>
      </c>
      <c r="AB129" s="8" t="s">
        <v>44</v>
      </c>
      <c r="AC129" s="8" t="s">
        <v>44</v>
      </c>
      <c r="AD129" s="8" t="s">
        <v>44</v>
      </c>
      <c r="AE129" s="8" t="s">
        <v>44</v>
      </c>
      <c r="AF129" s="8" t="s">
        <v>44</v>
      </c>
      <c r="AG129" s="8" t="s">
        <v>44</v>
      </c>
      <c r="AH129" s="8" t="s">
        <v>44</v>
      </c>
      <c r="AI129" s="8" t="s">
        <v>44</v>
      </c>
      <c r="AJ129" s="8" t="s">
        <v>44</v>
      </c>
      <c r="AK129" s="8" t="s">
        <v>44</v>
      </c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1:57" ht="14.25" customHeight="1">
      <c r="A130" s="1"/>
      <c r="B130" s="20">
        <v>300361</v>
      </c>
      <c r="C130" s="20">
        <f>+Table_1[[#This Row],[Column1]]</f>
        <v>300361</v>
      </c>
      <c r="D130" s="21" t="s">
        <v>89</v>
      </c>
      <c r="E130" s="23" t="s">
        <v>83</v>
      </c>
      <c r="F130" s="17">
        <f>'Planilla MTOP'!$R130</f>
        <v>6.3</v>
      </c>
      <c r="G130" s="11">
        <v>0.8</v>
      </c>
      <c r="H130" s="8">
        <v>75</v>
      </c>
      <c r="I130" s="8" t="s">
        <v>87</v>
      </c>
      <c r="J130" s="8" t="s">
        <v>44</v>
      </c>
      <c r="K130" s="10">
        <v>0.03</v>
      </c>
      <c r="L130" s="10">
        <v>0.03</v>
      </c>
      <c r="M130" s="9">
        <v>6</v>
      </c>
      <c r="N130" s="9">
        <v>6</v>
      </c>
      <c r="O130" s="8">
        <v>1</v>
      </c>
      <c r="P130" s="8">
        <f>+Table_1[[#This Row],[Column14]]*Table_1[[#This Row],[Column12]]</f>
        <v>6</v>
      </c>
      <c r="Q130" s="8">
        <f>+Table_1[[#This Row],[Column14]]*Table_1[[#This Row],[Column13]]</f>
        <v>6</v>
      </c>
      <c r="R130" s="11">
        <v>6.3</v>
      </c>
      <c r="S130" s="9">
        <f>+Table_1[[#This Row],[Column17]]+3.6</f>
        <v>9.9</v>
      </c>
      <c r="T130" s="9" t="s">
        <v>44</v>
      </c>
      <c r="U130" s="8" t="s">
        <v>44</v>
      </c>
      <c r="V130" s="8" t="s">
        <v>44</v>
      </c>
      <c r="W130" s="8" t="s">
        <v>44</v>
      </c>
      <c r="X130" s="8" t="s">
        <v>44</v>
      </c>
      <c r="Y130" s="8" t="s">
        <v>44</v>
      </c>
      <c r="Z130" s="8" t="s">
        <v>44</v>
      </c>
      <c r="AA130" s="8" t="s">
        <v>44</v>
      </c>
      <c r="AB130" s="8" t="s">
        <v>44</v>
      </c>
      <c r="AC130" s="8" t="s">
        <v>44</v>
      </c>
      <c r="AD130" s="8" t="s">
        <v>44</v>
      </c>
      <c r="AE130" s="8" t="s">
        <v>44</v>
      </c>
      <c r="AF130" s="8" t="s">
        <v>44</v>
      </c>
      <c r="AG130" s="8" t="s">
        <v>44</v>
      </c>
      <c r="AH130" s="8" t="s">
        <v>44</v>
      </c>
      <c r="AI130" s="8" t="s">
        <v>44</v>
      </c>
      <c r="AJ130" s="8" t="s">
        <v>44</v>
      </c>
      <c r="AK130" s="8" t="s">
        <v>44</v>
      </c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</row>
    <row r="131" spans="1:57" ht="14.25" customHeight="1">
      <c r="A131" s="1"/>
      <c r="B131" s="20">
        <v>300064</v>
      </c>
      <c r="C131" s="20">
        <f>+Table_1[[#This Row],[Column1]]</f>
        <v>300064</v>
      </c>
      <c r="D131" s="21" t="s">
        <v>89</v>
      </c>
      <c r="E131" s="23" t="s">
        <v>84</v>
      </c>
      <c r="F131" s="17">
        <f>'Planilla MTOP'!$R131</f>
        <v>7.94</v>
      </c>
      <c r="G131" s="11">
        <v>0.8</v>
      </c>
      <c r="H131" s="8">
        <v>75</v>
      </c>
      <c r="I131" s="8" t="s">
        <v>87</v>
      </c>
      <c r="J131" s="8" t="s">
        <v>44</v>
      </c>
      <c r="K131" s="10">
        <v>0.03</v>
      </c>
      <c r="L131" s="10">
        <v>0.03</v>
      </c>
      <c r="M131" s="9">
        <v>6</v>
      </c>
      <c r="N131" s="9">
        <v>6</v>
      </c>
      <c r="O131" s="8">
        <v>1</v>
      </c>
      <c r="P131" s="8">
        <f>+Table_1[[#This Row],[Column14]]*Table_1[[#This Row],[Column12]]</f>
        <v>6</v>
      </c>
      <c r="Q131" s="8">
        <f>+Table_1[[#This Row],[Column14]]*Table_1[[#This Row],[Column13]]</f>
        <v>6</v>
      </c>
      <c r="R131" s="11">
        <v>7.94</v>
      </c>
      <c r="S131" s="9">
        <f>+Table_1[[#This Row],[Column17]]+3.6</f>
        <v>11.540000000000001</v>
      </c>
      <c r="T131" s="9" t="s">
        <v>44</v>
      </c>
      <c r="U131" s="8" t="s">
        <v>44</v>
      </c>
      <c r="V131" s="8" t="s">
        <v>44</v>
      </c>
      <c r="W131" s="8" t="s">
        <v>44</v>
      </c>
      <c r="X131" s="8" t="s">
        <v>44</v>
      </c>
      <c r="Y131" s="8" t="s">
        <v>44</v>
      </c>
      <c r="Z131" s="8" t="s">
        <v>44</v>
      </c>
      <c r="AA131" s="8" t="s">
        <v>44</v>
      </c>
      <c r="AB131" s="8" t="s">
        <v>44</v>
      </c>
      <c r="AC131" s="8" t="s">
        <v>44</v>
      </c>
      <c r="AD131" s="8" t="s">
        <v>44</v>
      </c>
      <c r="AE131" s="8" t="s">
        <v>44</v>
      </c>
      <c r="AF131" s="8" t="s">
        <v>44</v>
      </c>
      <c r="AG131" s="8" t="s">
        <v>44</v>
      </c>
      <c r="AH131" s="8" t="s">
        <v>44</v>
      </c>
      <c r="AI131" s="8" t="s">
        <v>44</v>
      </c>
      <c r="AJ131" s="8" t="s">
        <v>44</v>
      </c>
      <c r="AK131" s="8" t="s">
        <v>44</v>
      </c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1:57" ht="14.25" customHeight="1">
      <c r="A132" s="1"/>
      <c r="B132" s="20">
        <v>300064</v>
      </c>
      <c r="C132" s="20">
        <f>+Table_1[[#This Row],[Column1]]</f>
        <v>300064</v>
      </c>
      <c r="D132" s="21" t="s">
        <v>89</v>
      </c>
      <c r="E132" s="23" t="s">
        <v>84</v>
      </c>
      <c r="F132" s="17">
        <f>'Planilla MTOP'!$R132</f>
        <v>6.31</v>
      </c>
      <c r="G132" s="11">
        <v>0.8</v>
      </c>
      <c r="H132" s="8">
        <v>75</v>
      </c>
      <c r="I132" s="8" t="s">
        <v>87</v>
      </c>
      <c r="J132" s="8" t="s">
        <v>44</v>
      </c>
      <c r="K132" s="10">
        <v>0.03</v>
      </c>
      <c r="L132" s="10">
        <v>0.03</v>
      </c>
      <c r="M132" s="9">
        <v>6</v>
      </c>
      <c r="N132" s="9">
        <v>6</v>
      </c>
      <c r="O132" s="8">
        <v>1</v>
      </c>
      <c r="P132" s="8">
        <f>+Table_1[[#This Row],[Column14]]*Table_1[[#This Row],[Column12]]</f>
        <v>6</v>
      </c>
      <c r="Q132" s="8">
        <f>+Table_1[[#This Row],[Column14]]*Table_1[[#This Row],[Column13]]</f>
        <v>6</v>
      </c>
      <c r="R132" s="11">
        <v>6.31</v>
      </c>
      <c r="S132" s="9">
        <f>+Table_1[[#This Row],[Column17]]+3.6</f>
        <v>9.91</v>
      </c>
      <c r="T132" s="9" t="s">
        <v>44</v>
      </c>
      <c r="U132" s="8" t="s">
        <v>44</v>
      </c>
      <c r="V132" s="8" t="s">
        <v>44</v>
      </c>
      <c r="W132" s="8" t="s">
        <v>44</v>
      </c>
      <c r="X132" s="8" t="s">
        <v>44</v>
      </c>
      <c r="Y132" s="8" t="s">
        <v>44</v>
      </c>
      <c r="Z132" s="8" t="s">
        <v>44</v>
      </c>
      <c r="AA132" s="8" t="s">
        <v>44</v>
      </c>
      <c r="AB132" s="8" t="s">
        <v>44</v>
      </c>
      <c r="AC132" s="8" t="s">
        <v>44</v>
      </c>
      <c r="AD132" s="8" t="s">
        <v>44</v>
      </c>
      <c r="AE132" s="8" t="s">
        <v>44</v>
      </c>
      <c r="AF132" s="8" t="s">
        <v>44</v>
      </c>
      <c r="AG132" s="8" t="s">
        <v>44</v>
      </c>
      <c r="AH132" s="8" t="s">
        <v>44</v>
      </c>
      <c r="AI132" s="8" t="s">
        <v>44</v>
      </c>
      <c r="AJ132" s="8" t="s">
        <v>44</v>
      </c>
      <c r="AK132" s="8" t="s">
        <v>44</v>
      </c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</row>
    <row r="133" spans="1:57" ht="14.25" customHeight="1">
      <c r="A133" s="1"/>
      <c r="B133" s="20">
        <v>299875</v>
      </c>
      <c r="C133" s="20">
        <f>+Table_1[[#This Row],[Column1]]</f>
        <v>299875</v>
      </c>
      <c r="D133" s="21" t="s">
        <v>89</v>
      </c>
      <c r="E133" s="23" t="s">
        <v>85</v>
      </c>
      <c r="F133" s="17">
        <f>'Planilla MTOP'!$R133</f>
        <v>7.64</v>
      </c>
      <c r="G133" s="11">
        <v>0.8</v>
      </c>
      <c r="H133" s="8">
        <v>75</v>
      </c>
      <c r="I133" s="8" t="s">
        <v>87</v>
      </c>
      <c r="J133" s="8" t="s">
        <v>44</v>
      </c>
      <c r="K133" s="10">
        <v>0.03</v>
      </c>
      <c r="L133" s="10">
        <v>0.03</v>
      </c>
      <c r="M133" s="9">
        <v>6</v>
      </c>
      <c r="N133" s="9">
        <v>6</v>
      </c>
      <c r="O133" s="8">
        <v>1</v>
      </c>
      <c r="P133" s="8">
        <f>+Table_1[[#This Row],[Column14]]*Table_1[[#This Row],[Column12]]</f>
        <v>6</v>
      </c>
      <c r="Q133" s="8">
        <f>+Table_1[[#This Row],[Column14]]*Table_1[[#This Row],[Column13]]</f>
        <v>6</v>
      </c>
      <c r="R133" s="11">
        <v>7.64</v>
      </c>
      <c r="S133" s="9">
        <f>+Table_1[[#This Row],[Column17]]+3.6</f>
        <v>11.24</v>
      </c>
      <c r="T133" s="9" t="s">
        <v>44</v>
      </c>
      <c r="U133" s="8" t="s">
        <v>44</v>
      </c>
      <c r="V133" s="8" t="s">
        <v>44</v>
      </c>
      <c r="W133" s="8" t="s">
        <v>44</v>
      </c>
      <c r="X133" s="8" t="s">
        <v>44</v>
      </c>
      <c r="Y133" s="8" t="s">
        <v>44</v>
      </c>
      <c r="Z133" s="8" t="s">
        <v>44</v>
      </c>
      <c r="AA133" s="8" t="s">
        <v>44</v>
      </c>
      <c r="AB133" s="8" t="s">
        <v>44</v>
      </c>
      <c r="AC133" s="8" t="s">
        <v>44</v>
      </c>
      <c r="AD133" s="8" t="s">
        <v>44</v>
      </c>
      <c r="AE133" s="8" t="s">
        <v>44</v>
      </c>
      <c r="AF133" s="8" t="s">
        <v>44</v>
      </c>
      <c r="AG133" s="8" t="s">
        <v>44</v>
      </c>
      <c r="AH133" s="8" t="s">
        <v>44</v>
      </c>
      <c r="AI133" s="8" t="s">
        <v>44</v>
      </c>
      <c r="AJ133" s="8" t="s">
        <v>44</v>
      </c>
      <c r="AK133" s="8" t="s">
        <v>44</v>
      </c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1:57" ht="14.25" customHeight="1">
      <c r="A134" s="1"/>
      <c r="B134" s="20">
        <v>299875</v>
      </c>
      <c r="C134" s="20">
        <f>+Table_1[[#This Row],[Column1]]</f>
        <v>299875</v>
      </c>
      <c r="D134" s="21" t="s">
        <v>89</v>
      </c>
      <c r="E134" s="23" t="s">
        <v>85</v>
      </c>
      <c r="F134" s="17">
        <f>'Planilla MTOP'!$R134</f>
        <v>6.09</v>
      </c>
      <c r="G134" s="11">
        <v>0.8</v>
      </c>
      <c r="H134" s="8">
        <v>75</v>
      </c>
      <c r="I134" s="8" t="s">
        <v>87</v>
      </c>
      <c r="J134" s="8" t="s">
        <v>44</v>
      </c>
      <c r="K134" s="10">
        <v>0.03</v>
      </c>
      <c r="L134" s="10">
        <v>0.03</v>
      </c>
      <c r="M134" s="9">
        <v>6</v>
      </c>
      <c r="N134" s="9">
        <v>6</v>
      </c>
      <c r="O134" s="8">
        <v>1</v>
      </c>
      <c r="P134" s="8">
        <f>+Table_1[[#This Row],[Column14]]*Table_1[[#This Row],[Column12]]</f>
        <v>6</v>
      </c>
      <c r="Q134" s="8">
        <f>+Table_1[[#This Row],[Column14]]*Table_1[[#This Row],[Column13]]</f>
        <v>6</v>
      </c>
      <c r="R134" s="11">
        <v>6.09</v>
      </c>
      <c r="S134" s="9">
        <f>+Table_1[[#This Row],[Column17]]+3.6</f>
        <v>9.69</v>
      </c>
      <c r="T134" s="9" t="s">
        <v>44</v>
      </c>
      <c r="U134" s="8" t="s">
        <v>44</v>
      </c>
      <c r="V134" s="8" t="s">
        <v>44</v>
      </c>
      <c r="W134" s="8" t="s">
        <v>44</v>
      </c>
      <c r="X134" s="8" t="s">
        <v>44</v>
      </c>
      <c r="Y134" s="8" t="s">
        <v>44</v>
      </c>
      <c r="Z134" s="8" t="s">
        <v>44</v>
      </c>
      <c r="AA134" s="8" t="s">
        <v>44</v>
      </c>
      <c r="AB134" s="8" t="s">
        <v>44</v>
      </c>
      <c r="AC134" s="8" t="s">
        <v>44</v>
      </c>
      <c r="AD134" s="8" t="s">
        <v>44</v>
      </c>
      <c r="AE134" s="8" t="s">
        <v>44</v>
      </c>
      <c r="AF134" s="8" t="s">
        <v>44</v>
      </c>
      <c r="AG134" s="8" t="s">
        <v>44</v>
      </c>
      <c r="AH134" s="8" t="s">
        <v>44</v>
      </c>
      <c r="AI134" s="8" t="s">
        <v>44</v>
      </c>
      <c r="AJ134" s="8" t="s">
        <v>44</v>
      </c>
      <c r="AK134" s="8" t="s">
        <v>44</v>
      </c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</row>
    <row r="135" spans="1:57" ht="14.25" customHeight="1">
      <c r="A135" s="1"/>
      <c r="B135" s="20">
        <v>299514</v>
      </c>
      <c r="C135" s="20">
        <f>+Table_1[[#This Row],[Column1]]</f>
        <v>299514</v>
      </c>
      <c r="D135" s="21" t="s">
        <v>89</v>
      </c>
      <c r="E135" s="23" t="s">
        <v>86</v>
      </c>
      <c r="F135" s="17">
        <f>'Planilla MTOP'!$R135</f>
        <v>6.41</v>
      </c>
      <c r="G135" s="11">
        <v>0.6</v>
      </c>
      <c r="H135" s="8">
        <v>75</v>
      </c>
      <c r="I135" s="8" t="s">
        <v>87</v>
      </c>
      <c r="J135" s="8" t="s">
        <v>44</v>
      </c>
      <c r="K135" s="10">
        <v>0.03</v>
      </c>
      <c r="L135" s="10">
        <v>0.03</v>
      </c>
      <c r="M135" s="9">
        <v>6</v>
      </c>
      <c r="N135" s="9">
        <v>6</v>
      </c>
      <c r="O135" s="8">
        <v>1</v>
      </c>
      <c r="P135" s="8">
        <f>+Table_1[[#This Row],[Column14]]*Table_1[[#This Row],[Column12]]</f>
        <v>6</v>
      </c>
      <c r="Q135" s="8">
        <f>+Table_1[[#This Row],[Column14]]*Table_1[[#This Row],[Column13]]</f>
        <v>6</v>
      </c>
      <c r="R135" s="56">
        <v>6.41</v>
      </c>
      <c r="S135" s="9">
        <f>+Table_1[[#This Row],[Column17]]+3.6</f>
        <v>10.01</v>
      </c>
      <c r="T135" s="9" t="s">
        <v>44</v>
      </c>
      <c r="U135" s="8" t="s">
        <v>44</v>
      </c>
      <c r="V135" s="8" t="s">
        <v>44</v>
      </c>
      <c r="W135" s="8" t="s">
        <v>44</v>
      </c>
      <c r="X135" s="8" t="s">
        <v>44</v>
      </c>
      <c r="Y135" s="8" t="s">
        <v>44</v>
      </c>
      <c r="Z135" s="8" t="s">
        <v>44</v>
      </c>
      <c r="AA135" s="8" t="s">
        <v>44</v>
      </c>
      <c r="AB135" s="8" t="s">
        <v>44</v>
      </c>
      <c r="AC135" s="8" t="s">
        <v>44</v>
      </c>
      <c r="AD135" s="8" t="s">
        <v>44</v>
      </c>
      <c r="AE135" s="8" t="s">
        <v>44</v>
      </c>
      <c r="AF135" s="8" t="s">
        <v>44</v>
      </c>
      <c r="AG135" s="8" t="s">
        <v>44</v>
      </c>
      <c r="AH135" s="8" t="s">
        <v>44</v>
      </c>
      <c r="AI135" s="8" t="s">
        <v>44</v>
      </c>
      <c r="AJ135" s="8" t="s">
        <v>44</v>
      </c>
      <c r="AK135" s="8" t="s">
        <v>44</v>
      </c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1:57" ht="14.25" customHeight="1">
      <c r="A136" s="1"/>
      <c r="B136" s="20">
        <v>299514</v>
      </c>
      <c r="C136" s="20">
        <f>+Table_1[[#This Row],[Column1]]</f>
        <v>299514</v>
      </c>
      <c r="D136" s="21" t="s">
        <v>89</v>
      </c>
      <c r="E136" s="23" t="s">
        <v>86</v>
      </c>
      <c r="F136" s="17">
        <f>'Planilla MTOP'!$R136</f>
        <v>6.7</v>
      </c>
      <c r="G136" s="11">
        <v>0.6</v>
      </c>
      <c r="H136" s="8">
        <v>75</v>
      </c>
      <c r="I136" s="8" t="s">
        <v>87</v>
      </c>
      <c r="J136" s="8" t="s">
        <v>44</v>
      </c>
      <c r="K136" s="10">
        <v>0.03</v>
      </c>
      <c r="L136" s="10">
        <v>0.03</v>
      </c>
      <c r="M136" s="9">
        <v>6</v>
      </c>
      <c r="N136" s="9">
        <v>6</v>
      </c>
      <c r="O136" s="8">
        <v>1</v>
      </c>
      <c r="P136" s="8">
        <f>+Table_1[[#This Row],[Column14]]*Table_1[[#This Row],[Column12]]</f>
        <v>6</v>
      </c>
      <c r="Q136" s="55">
        <f>+Table_1[[#This Row],[Column14]]*Table_1[[#This Row],[Column13]]</f>
        <v>6</v>
      </c>
      <c r="R136" s="60">
        <v>6.7</v>
      </c>
      <c r="S136" s="57">
        <f>+Table_1[[#This Row],[Column17]]+3.6</f>
        <v>10.3</v>
      </c>
      <c r="T136" s="9" t="s">
        <v>44</v>
      </c>
      <c r="U136" s="8" t="s">
        <v>44</v>
      </c>
      <c r="V136" s="8" t="s">
        <v>44</v>
      </c>
      <c r="W136" s="8" t="s">
        <v>44</v>
      </c>
      <c r="X136" s="8" t="s">
        <v>44</v>
      </c>
      <c r="Y136" s="8" t="s">
        <v>44</v>
      </c>
      <c r="Z136" s="8" t="s">
        <v>44</v>
      </c>
      <c r="AA136" s="8" t="s">
        <v>44</v>
      </c>
      <c r="AB136" s="8" t="s">
        <v>44</v>
      </c>
      <c r="AC136" s="8" t="s">
        <v>44</v>
      </c>
      <c r="AD136" s="8" t="s">
        <v>44</v>
      </c>
      <c r="AE136" s="8" t="s">
        <v>44</v>
      </c>
      <c r="AF136" s="8" t="s">
        <v>44</v>
      </c>
      <c r="AG136" s="8" t="s">
        <v>44</v>
      </c>
      <c r="AH136" s="8" t="s">
        <v>44</v>
      </c>
      <c r="AI136" s="8" t="s">
        <v>44</v>
      </c>
      <c r="AJ136" s="8" t="s">
        <v>44</v>
      </c>
      <c r="AK136" s="8" t="s">
        <v>44</v>
      </c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1:57" ht="14.2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1:57" ht="14.25" customHeight="1">
      <c r="A138" s="1"/>
      <c r="B138" s="61" t="s">
        <v>92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1:57" ht="14.2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1:57" ht="14.2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1:57" ht="14.2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1:57" ht="14.2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1:57" ht="14.2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1:57" ht="14.2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1:57" ht="14.2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1:57" ht="14.2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1:57" ht="14.2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1:57" ht="14.2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1:57" ht="14.2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1:57" ht="14.2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1:57" ht="14.2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1:57" ht="14.2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1:57" ht="14.2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1:57" ht="14.2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1:57" ht="14.2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1:57" ht="14.2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1:57" ht="14.2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1:57" ht="14.2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1:57" ht="14.2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1:57" ht="14.2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spans="1:57" ht="14.2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spans="1:57" ht="14.2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1:57" ht="14.2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1:57" ht="14.2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1:57" ht="14.2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1:57" ht="14.2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1:57" ht="14.2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1:57" ht="14.2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1:57" ht="14.2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1:57" ht="14.2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  <row r="171" spans="1:57" ht="14.2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spans="1:57" ht="14.2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spans="1:57" ht="14.2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1:57" ht="14.2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1:57" ht="14.2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1:57" ht="14.2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1:57" ht="14.2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1:57" ht="14.2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1:57" ht="14.2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  <row r="180" spans="1:57" ht="14.2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spans="1:57" ht="14.2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spans="1:57" ht="14.2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</row>
    <row r="183" spans="1:57" ht="14.2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</row>
    <row r="184" spans="1:57" ht="14.2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</row>
    <row r="185" spans="1:57" ht="14.2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</row>
    <row r="186" spans="1:57" ht="14.2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</row>
    <row r="187" spans="1:57" ht="14.2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</row>
    <row r="188" spans="1:57" ht="14.2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</row>
    <row r="189" spans="1:57" ht="14.2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</row>
    <row r="190" spans="1:57" ht="14.2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</row>
    <row r="191" spans="1:57" ht="14.2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</row>
    <row r="192" spans="1:57" ht="14.2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</row>
    <row r="193" spans="1:57" ht="14.2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</row>
    <row r="194" spans="1:57" ht="14.2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</row>
    <row r="195" spans="1:57" ht="14.2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</row>
    <row r="196" spans="1:57" ht="14.2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</row>
    <row r="197" spans="1:57" ht="14.2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</row>
    <row r="198" spans="1:57" ht="14.2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</row>
    <row r="199" spans="1:57" ht="14.2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</row>
    <row r="200" spans="1:57" ht="14.2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</row>
    <row r="201" spans="1:57" ht="14.2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</row>
    <row r="202" spans="1:57" ht="14.2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</row>
    <row r="203" spans="1:57" ht="14.2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</row>
    <row r="204" spans="1:57" ht="14.2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</row>
    <row r="205" spans="1:57" ht="14.2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</row>
    <row r="206" spans="1:57" ht="14.2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</row>
    <row r="207" spans="1:57" ht="14.2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</row>
    <row r="208" spans="1:57" ht="14.2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</row>
    <row r="209" spans="1:57" ht="14.2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</row>
    <row r="210" spans="1:57" ht="14.2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</row>
    <row r="211" spans="1:57" ht="14.2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</row>
    <row r="212" spans="1:57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1:57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7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7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7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7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7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7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7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7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7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7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1:57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1:5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1:57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1:57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1:57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1:57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1:57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1:57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1:57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1:57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1:57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1:5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1:57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1:57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1:57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1:57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1:57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1:57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1:57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1:57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57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57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57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57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57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57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57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57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57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1:57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1:5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1:57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1:57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1:57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1:57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1:57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1:57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1:57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1:57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1:57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1:5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1:57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1:57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1:57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1:57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1:57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1:57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1:57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1:57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1:57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1:5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1:57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1:57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1:57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1:57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1:57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1:57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1:57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1:57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1:57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1:5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1:57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1:57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1:57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1:57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1:57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1:57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57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1:57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1:57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1:5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1:57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1:57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1:57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1:57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1:57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1:57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1:57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1:57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1:57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1:5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1:57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1:57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1:57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1:57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1:57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1:57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7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7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7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7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7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1:57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7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7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7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7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1:5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7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7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7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7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7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7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1:57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1:57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1:57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1:5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1:57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1:57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1:57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1:57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1:57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1:57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1:57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1:57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1:57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1: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1:57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1:57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1:57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1:57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1:57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1:57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1:57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1:57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1:57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1:5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1:57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1:57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1:57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1:57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1:57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1:57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1:57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1:57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1:57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1:5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1:57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1:57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1:57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1:57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1:57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1:57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1:57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1:57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1:57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1:5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1:57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1:57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1:57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1:57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1:57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1:57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1:57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1:57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1:57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1:5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1:57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1:57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1:57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1:57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1:57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1:57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1:57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1:57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1:57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1:5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1:57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1:57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1:57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1:57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1:57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1:57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1:57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1:57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1:57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1:5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1:57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1:57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1:57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1:57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1:57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1:57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1:57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1:57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1:57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1:5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1:57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1:57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1:57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1:57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1:57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1:57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1:57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1:57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1:57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1:5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1:57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1:57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1:57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1:57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1:57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1:57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1:57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1:57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1:57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1:5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1:57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1:57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1:57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1:57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1:57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1:57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1:57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1:57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1:57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1: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1:57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1:57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1:57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1:57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1:57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1:57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1:57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1:57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1:57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1:5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1:57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1:57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1:57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1:57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1:57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1:57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1:57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1:57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1:57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1:5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1:57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1:57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1:57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1:57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1:57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1:57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1:57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1:57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1:57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1:5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1:57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1:57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1:57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1:57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1:57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1:57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1:57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1:57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1:57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1:5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1:57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1:57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1:57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1:57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1:57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1:57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1:57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1:57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1:57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1:5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1:57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1:57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1:57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1:57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1:57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1:57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1:57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1:57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</row>
    <row r="516" spans="1:57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</row>
    <row r="517" spans="1:5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</row>
    <row r="518" spans="1:57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</row>
    <row r="519" spans="1:57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</row>
    <row r="520" spans="1:57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</row>
    <row r="521" spans="1:57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</row>
    <row r="522" spans="1:57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</row>
    <row r="523" spans="1:57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</row>
    <row r="524" spans="1:57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</row>
    <row r="525" spans="1:57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</row>
    <row r="526" spans="1:57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</row>
    <row r="527" spans="1:5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</row>
    <row r="528" spans="1:57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</row>
    <row r="529" spans="1:57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</row>
    <row r="530" spans="1:57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</row>
    <row r="531" spans="1:57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</row>
    <row r="532" spans="1:57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</row>
    <row r="533" spans="1:57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</row>
    <row r="534" spans="1:57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</row>
    <row r="535" spans="1:57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</row>
    <row r="536" spans="1:57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</row>
    <row r="537" spans="1:5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</row>
    <row r="538" spans="1:57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</row>
    <row r="539" spans="1:57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</row>
    <row r="540" spans="1:57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</row>
    <row r="541" spans="1:57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</row>
    <row r="542" spans="1:57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</row>
    <row r="543" spans="1:57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</row>
    <row r="544" spans="1:57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</row>
    <row r="545" spans="1:57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</row>
    <row r="546" spans="1:57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</row>
    <row r="547" spans="1:5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</row>
    <row r="548" spans="1:57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</row>
    <row r="549" spans="1:57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</row>
    <row r="550" spans="1:57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</row>
    <row r="551" spans="1:57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</row>
    <row r="552" spans="1:57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</row>
    <row r="553" spans="1:57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</row>
    <row r="554" spans="1:57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</row>
    <row r="555" spans="1:57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</row>
    <row r="556" spans="1:57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</row>
    <row r="557" spans="1: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</row>
    <row r="558" spans="1:57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</row>
    <row r="559" spans="1:57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</row>
    <row r="560" spans="1:57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</row>
    <row r="561" spans="1:57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</row>
    <row r="562" spans="1:57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</row>
    <row r="563" spans="1:57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</row>
    <row r="564" spans="1:57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</row>
    <row r="565" spans="1:57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</row>
    <row r="566" spans="1:57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</row>
    <row r="567" spans="1:5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</row>
    <row r="568" spans="1:57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</row>
    <row r="569" spans="1:57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</row>
    <row r="570" spans="1:57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</row>
    <row r="571" spans="1:57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</row>
    <row r="572" spans="1:57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</row>
    <row r="573" spans="1:57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</row>
    <row r="574" spans="1:57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</row>
    <row r="575" spans="1:57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</row>
    <row r="576" spans="1:57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</row>
    <row r="577" spans="1:5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</row>
    <row r="578" spans="1:57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</row>
    <row r="579" spans="1:57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</row>
    <row r="580" spans="1:57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</row>
    <row r="581" spans="1:57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</row>
    <row r="582" spans="1:57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</row>
    <row r="583" spans="1:57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</row>
    <row r="584" spans="1:57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</row>
    <row r="585" spans="1:57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</row>
    <row r="586" spans="1:57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</row>
    <row r="587" spans="1:5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</row>
    <row r="588" spans="1:57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</row>
    <row r="589" spans="1:57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</row>
    <row r="590" spans="1:57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</row>
    <row r="591" spans="1:57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</row>
    <row r="592" spans="1:57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</row>
    <row r="593" spans="1:57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</row>
    <row r="594" spans="1:57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</row>
    <row r="595" spans="1:57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</row>
    <row r="596" spans="1:57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</row>
    <row r="597" spans="1:5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</row>
    <row r="598" spans="1:57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</row>
    <row r="599" spans="1:57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</row>
    <row r="600" spans="1:57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</row>
    <row r="601" spans="1:57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</row>
    <row r="602" spans="1:57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</row>
    <row r="603" spans="1:57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</row>
    <row r="604" spans="1:57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</row>
    <row r="605" spans="1:57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</row>
    <row r="606" spans="1:57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</row>
    <row r="607" spans="1:5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</row>
    <row r="608" spans="1:57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</row>
    <row r="609" spans="1:57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</row>
    <row r="610" spans="1:57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</row>
    <row r="611" spans="1:57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</row>
    <row r="612" spans="1:57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</row>
    <row r="613" spans="1:57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</row>
    <row r="614" spans="1:57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</row>
    <row r="615" spans="1:57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</row>
    <row r="616" spans="1:57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</row>
    <row r="617" spans="1:5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</row>
    <row r="618" spans="1:57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</row>
    <row r="619" spans="1:57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</row>
    <row r="620" spans="1:57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</row>
    <row r="621" spans="1:57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</row>
    <row r="622" spans="1:57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</row>
    <row r="623" spans="1:57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</row>
    <row r="624" spans="1:57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</row>
    <row r="625" spans="1:57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</row>
    <row r="626" spans="1:57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</row>
    <row r="627" spans="1:5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</row>
    <row r="628" spans="1:57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</row>
    <row r="629" spans="1:57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</row>
    <row r="630" spans="1:57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</row>
    <row r="631" spans="1:57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</row>
    <row r="632" spans="1:57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</row>
    <row r="633" spans="1:57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</row>
    <row r="634" spans="1:57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</row>
    <row r="635" spans="1:57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</row>
    <row r="636" spans="1:57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</row>
    <row r="637" spans="1:5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</row>
    <row r="638" spans="1:57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</row>
    <row r="639" spans="1:57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</row>
    <row r="640" spans="1:57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</row>
    <row r="641" spans="1:57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</row>
    <row r="642" spans="1:57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</row>
    <row r="643" spans="1:57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</row>
    <row r="644" spans="1:57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</row>
    <row r="645" spans="1:57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</row>
    <row r="646" spans="1:57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</row>
    <row r="647" spans="1:5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</row>
    <row r="648" spans="1:57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</row>
    <row r="649" spans="1:57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</row>
    <row r="650" spans="1:57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</row>
    <row r="651" spans="1:57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</row>
    <row r="652" spans="1:57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</row>
    <row r="653" spans="1:57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</row>
    <row r="654" spans="1:57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</row>
    <row r="655" spans="1:57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</row>
    <row r="656" spans="1:57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</row>
    <row r="657" spans="1: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</row>
    <row r="658" spans="1:57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</row>
    <row r="659" spans="1:57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</row>
    <row r="660" spans="1:57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</row>
    <row r="661" spans="1:57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</row>
    <row r="662" spans="1:57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</row>
    <row r="663" spans="1:57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</row>
    <row r="664" spans="1:57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</row>
    <row r="665" spans="1:57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</row>
    <row r="666" spans="1:57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</row>
    <row r="667" spans="1:5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</row>
    <row r="668" spans="1:57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</row>
    <row r="669" spans="1:57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</row>
    <row r="670" spans="1:57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</row>
    <row r="671" spans="1:57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</row>
    <row r="672" spans="1:57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</row>
    <row r="673" spans="1:57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</row>
    <row r="674" spans="1:57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</row>
    <row r="675" spans="1:57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</row>
    <row r="676" spans="1:57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</row>
    <row r="677" spans="1:5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</row>
    <row r="678" spans="1:57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</row>
    <row r="679" spans="1:57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</row>
    <row r="680" spans="1:57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</row>
    <row r="681" spans="1:57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</row>
    <row r="682" spans="1:57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</row>
    <row r="683" spans="1:57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</row>
    <row r="684" spans="1:57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</row>
    <row r="685" spans="1:57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</row>
    <row r="686" spans="1:57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</row>
    <row r="687" spans="1:5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</row>
    <row r="688" spans="1:57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</row>
    <row r="689" spans="1:57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</row>
    <row r="690" spans="1:57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</row>
    <row r="691" spans="1:57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</row>
    <row r="692" spans="1:57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</row>
    <row r="693" spans="1:57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</row>
    <row r="694" spans="1:57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</row>
    <row r="695" spans="1:57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</row>
    <row r="696" spans="1:57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</row>
    <row r="697" spans="1:5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</row>
    <row r="698" spans="1:57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</row>
    <row r="699" spans="1:57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</row>
    <row r="700" spans="1:57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</row>
    <row r="701" spans="1:57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</row>
    <row r="702" spans="1:57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</row>
    <row r="703" spans="1:57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</row>
    <row r="704" spans="1:57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</row>
    <row r="705" spans="1:57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</row>
    <row r="706" spans="1:57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</row>
    <row r="707" spans="1:5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</row>
    <row r="708" spans="1:57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</row>
    <row r="709" spans="1:57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</row>
    <row r="710" spans="1:57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</row>
    <row r="711" spans="1:57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</row>
    <row r="712" spans="1:57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</row>
    <row r="713" spans="1:57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</row>
    <row r="714" spans="1:57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</row>
    <row r="715" spans="1:57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</row>
    <row r="716" spans="1:57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</row>
    <row r="717" spans="1:5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</row>
    <row r="718" spans="1:57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</row>
    <row r="719" spans="1:57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</row>
    <row r="720" spans="1:57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</row>
    <row r="721" spans="1:57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</row>
    <row r="722" spans="1:57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</row>
    <row r="723" spans="1:57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</row>
    <row r="724" spans="1:57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</row>
    <row r="725" spans="1:57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</row>
    <row r="726" spans="1:57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</row>
    <row r="727" spans="1:5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</row>
    <row r="728" spans="1:57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</row>
    <row r="729" spans="1:57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</row>
    <row r="730" spans="1:57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</row>
    <row r="731" spans="1:57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</row>
    <row r="732" spans="1:57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</row>
    <row r="733" spans="1:57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</row>
    <row r="734" spans="1:57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</row>
    <row r="735" spans="1:57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</row>
    <row r="736" spans="1:57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</row>
    <row r="737" spans="1:5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</row>
    <row r="738" spans="1:57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</row>
    <row r="739" spans="1:57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</row>
    <row r="740" spans="1:57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</row>
    <row r="741" spans="1:57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</row>
    <row r="742" spans="1:57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</row>
    <row r="743" spans="1:57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</row>
    <row r="744" spans="1:57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</row>
    <row r="745" spans="1:57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</row>
    <row r="746" spans="1:57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</row>
    <row r="747" spans="1:5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</row>
    <row r="748" spans="1:57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</row>
    <row r="749" spans="1:57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</row>
    <row r="750" spans="1:57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</row>
    <row r="751" spans="1:57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</row>
    <row r="752" spans="1:57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</row>
    <row r="753" spans="1:57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</row>
    <row r="754" spans="1:57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</row>
    <row r="755" spans="1:57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</row>
    <row r="756" spans="1:57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</row>
    <row r="757" spans="1: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</row>
    <row r="758" spans="1:57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</row>
    <row r="759" spans="1:57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</row>
    <row r="760" spans="1:57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</row>
    <row r="761" spans="1:57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</row>
    <row r="762" spans="1:57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</row>
    <row r="763" spans="1:57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</row>
    <row r="764" spans="1:57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</row>
    <row r="765" spans="1:57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</row>
    <row r="766" spans="1:57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</row>
    <row r="767" spans="1:5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</row>
    <row r="768" spans="1:57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</row>
    <row r="769" spans="1:57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</row>
    <row r="770" spans="1:57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</row>
    <row r="771" spans="1:57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</row>
    <row r="772" spans="1:57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</row>
    <row r="773" spans="1:57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</row>
    <row r="774" spans="1:57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</row>
    <row r="775" spans="1:57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</row>
    <row r="776" spans="1:57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</row>
    <row r="777" spans="1:5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</row>
    <row r="778" spans="1:57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</row>
    <row r="779" spans="1:57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</row>
    <row r="780" spans="1:57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</row>
    <row r="781" spans="1:57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</row>
    <row r="782" spans="1:57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</row>
    <row r="783" spans="1:57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</row>
    <row r="784" spans="1:57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</row>
    <row r="785" spans="1:57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</row>
    <row r="786" spans="1:57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</row>
    <row r="787" spans="1:5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</row>
    <row r="788" spans="1:57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</row>
    <row r="789" spans="1:57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</row>
    <row r="790" spans="1:57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</row>
    <row r="791" spans="1:57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</row>
    <row r="792" spans="1:57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</row>
    <row r="793" spans="1:57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</row>
    <row r="794" spans="1:57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</row>
    <row r="795" spans="1:57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</row>
    <row r="796" spans="1:57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</row>
    <row r="797" spans="1:5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</row>
    <row r="798" spans="1:57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</row>
    <row r="799" spans="1:57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</row>
    <row r="800" spans="1:57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</row>
    <row r="801" spans="1:57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</row>
    <row r="802" spans="1:57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</row>
    <row r="803" spans="1:57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</row>
    <row r="804" spans="1:57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</row>
    <row r="805" spans="1:57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</row>
    <row r="806" spans="1:57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</row>
    <row r="807" spans="1:5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</row>
    <row r="808" spans="1:57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</row>
    <row r="809" spans="1:57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</row>
    <row r="810" spans="1:57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</row>
    <row r="811" spans="1:57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</row>
    <row r="812" spans="1:57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</row>
    <row r="813" spans="1:57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</row>
    <row r="814" spans="1:57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</row>
    <row r="815" spans="1:57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</row>
    <row r="816" spans="1:57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</row>
    <row r="817" spans="1:5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</row>
    <row r="818" spans="1:57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</row>
    <row r="819" spans="1:57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</row>
    <row r="820" spans="1:57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</row>
    <row r="821" spans="1:57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</row>
    <row r="822" spans="1:57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</row>
    <row r="823" spans="1:57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</row>
    <row r="824" spans="1:57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</row>
    <row r="825" spans="1:57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</row>
    <row r="826" spans="1:57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</row>
    <row r="827" spans="1:5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</row>
    <row r="828" spans="1:57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</row>
    <row r="829" spans="1:57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</row>
    <row r="830" spans="1:57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</row>
    <row r="831" spans="1:57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</row>
    <row r="832" spans="1:57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</row>
    <row r="833" spans="1:57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</row>
    <row r="834" spans="1:57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</row>
    <row r="835" spans="1:57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</row>
    <row r="836" spans="1:57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</row>
    <row r="837" spans="1:5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</row>
    <row r="838" spans="1:57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</row>
    <row r="839" spans="1:57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</row>
    <row r="840" spans="1:57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</row>
    <row r="841" spans="1:57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</row>
    <row r="842" spans="1:57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</row>
    <row r="843" spans="1:57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</row>
    <row r="844" spans="1:57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</row>
    <row r="845" spans="1:57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</row>
    <row r="846" spans="1:57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</row>
    <row r="847" spans="1:5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</row>
    <row r="848" spans="1:57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</row>
    <row r="849" spans="1:57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</row>
    <row r="850" spans="1:57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</row>
    <row r="851" spans="1:57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</row>
    <row r="852" spans="1:57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</row>
    <row r="853" spans="1:57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</row>
    <row r="854" spans="1:57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</row>
    <row r="855" spans="1:57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</row>
    <row r="856" spans="1:57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</row>
    <row r="857" spans="1: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</row>
    <row r="858" spans="1:57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</row>
    <row r="859" spans="1:57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</row>
    <row r="860" spans="1:57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</row>
    <row r="861" spans="1:57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</row>
    <row r="862" spans="1:57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</row>
    <row r="863" spans="1:57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</row>
    <row r="864" spans="1:57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</row>
    <row r="865" spans="1:57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</row>
    <row r="866" spans="1:57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</row>
    <row r="867" spans="1:5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</row>
    <row r="868" spans="1:57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</row>
    <row r="869" spans="1:57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</row>
    <row r="870" spans="1:57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</row>
    <row r="871" spans="1:57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</row>
    <row r="872" spans="1:57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</row>
    <row r="873" spans="1:57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</row>
    <row r="874" spans="1:57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</row>
    <row r="875" spans="1:57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</row>
    <row r="876" spans="1:57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</row>
    <row r="877" spans="1:5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</row>
    <row r="878" spans="1:57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</row>
    <row r="879" spans="1:57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</row>
    <row r="880" spans="1:57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</row>
    <row r="881" spans="1:57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</row>
    <row r="882" spans="1:57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</row>
    <row r="883" spans="1:57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</row>
    <row r="884" spans="1:57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</row>
    <row r="885" spans="1:57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</row>
    <row r="886" spans="1:57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</row>
    <row r="887" spans="1:5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</row>
    <row r="888" spans="1:57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</row>
    <row r="889" spans="1:57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</row>
    <row r="890" spans="1:57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</row>
    <row r="891" spans="1:57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</row>
    <row r="892" spans="1:57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</row>
    <row r="893" spans="1:57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</row>
    <row r="894" spans="1:57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</row>
    <row r="895" spans="1:57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</row>
    <row r="896" spans="1:57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</row>
    <row r="897" spans="1:5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</row>
    <row r="898" spans="1:57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</row>
    <row r="899" spans="1:57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</row>
    <row r="900" spans="1:57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</row>
    <row r="901" spans="1:57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</row>
    <row r="902" spans="1:57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</row>
    <row r="903" spans="1:57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</row>
    <row r="904" spans="1:57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</row>
    <row r="905" spans="1:57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</row>
    <row r="906" spans="1:57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</row>
    <row r="907" spans="1:5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</row>
    <row r="908" spans="1:57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</row>
    <row r="909" spans="1:57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</row>
    <row r="910" spans="1:57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</row>
    <row r="911" spans="1:57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</row>
    <row r="912" spans="1:57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</row>
    <row r="913" spans="1:57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</row>
    <row r="914" spans="1:57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</row>
    <row r="915" spans="1:57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</row>
    <row r="916" spans="1:57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</row>
    <row r="917" spans="1:5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</row>
    <row r="918" spans="1:57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</row>
    <row r="919" spans="1:57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</row>
    <row r="920" spans="1:57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</row>
    <row r="921" spans="1:57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</row>
    <row r="922" spans="1:57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</row>
    <row r="923" spans="1:57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</row>
    <row r="924" spans="1:57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</row>
    <row r="925" spans="1:57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</row>
    <row r="926" spans="1:57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</row>
    <row r="927" spans="1:5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</row>
    <row r="928" spans="1:57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</row>
    <row r="929" spans="1:57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</row>
    <row r="930" spans="1:57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</row>
    <row r="931" spans="1:57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</row>
    <row r="932" spans="1:57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</row>
    <row r="933" spans="1:57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</row>
    <row r="934" spans="1:57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</row>
    <row r="935" spans="1:57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</row>
    <row r="936" spans="1:57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</row>
    <row r="937" spans="1:5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</row>
    <row r="938" spans="1:57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</row>
    <row r="939" spans="1:57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</row>
    <row r="940" spans="1:57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</row>
    <row r="941" spans="1:57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</row>
    <row r="942" spans="1:57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</row>
    <row r="943" spans="1:57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</row>
    <row r="944" spans="1:57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</row>
    <row r="945" spans="1:57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</row>
    <row r="946" spans="1:57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</row>
    <row r="947" spans="1:5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</row>
    <row r="948" spans="1:57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</row>
    <row r="949" spans="1:57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</row>
    <row r="950" spans="1:57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</row>
    <row r="951" spans="1:57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</row>
    <row r="952" spans="1:57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</row>
    <row r="953" spans="1:57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</row>
    <row r="954" spans="1:57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</row>
    <row r="955" spans="1:57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</row>
    <row r="956" spans="1:57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</row>
    <row r="957" spans="1: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</row>
    <row r="958" spans="1:57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</row>
    <row r="959" spans="1:57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</row>
    <row r="960" spans="1:57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</row>
    <row r="961" spans="1:57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</row>
    <row r="962" spans="1:57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</row>
    <row r="963" spans="1:57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</row>
    <row r="964" spans="1:57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</row>
    <row r="965" spans="1:57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</row>
    <row r="966" spans="1:57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</row>
    <row r="967" spans="1:5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</row>
    <row r="968" spans="1:57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</row>
    <row r="969" spans="1:57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</row>
    <row r="970" spans="1:57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</row>
    <row r="971" spans="1:57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</row>
    <row r="972" spans="1:57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</row>
    <row r="973" spans="1:57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</row>
    <row r="974" spans="1:57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</row>
    <row r="975" spans="1:57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</row>
    <row r="976" spans="1:57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</row>
    <row r="977" spans="1:5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</row>
    <row r="978" spans="1:57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</row>
    <row r="979" spans="1:57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</row>
    <row r="980" spans="1:57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</row>
    <row r="981" spans="1:57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</row>
    <row r="982" spans="1:57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</row>
    <row r="983" spans="1:57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</row>
    <row r="984" spans="1:57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</row>
    <row r="985" spans="1:57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</row>
    <row r="986" spans="1:57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</row>
    <row r="987" spans="1:5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</row>
    <row r="988" spans="1:57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</row>
    <row r="989" spans="1:57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</row>
    <row r="990" spans="1:57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</row>
    <row r="991" spans="1:57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</row>
    <row r="992" spans="1:57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</row>
    <row r="993" spans="1:57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</row>
    <row r="994" spans="1:57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</row>
    <row r="995" spans="1:57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</row>
    <row r="996" spans="1:57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</row>
    <row r="997" spans="1:5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</row>
    <row r="998" spans="1:57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</row>
    <row r="999" spans="1:57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</row>
    <row r="1000" spans="1:57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</row>
    <row r="1001" spans="1:57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</row>
    <row r="1002" spans="1:57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</row>
    <row r="1003" spans="1:57" ht="14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</row>
    <row r="1004" spans="1:57" ht="14.2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</row>
    <row r="1005" spans="1:57" ht="14.2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</row>
    <row r="1006" spans="1:57" ht="14.2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</row>
    <row r="1007" spans="1:57" ht="14.2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</row>
    <row r="1008" spans="1:57" ht="14.2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</row>
    <row r="1009" spans="1:57" ht="14.2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</row>
    <row r="1010" spans="1:57" ht="14.2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</row>
    <row r="1011" spans="1:57" ht="14.2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</row>
    <row r="1012" spans="1:57" ht="14.2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</row>
    <row r="1013" spans="1:57" ht="14.2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</row>
    <row r="1014" spans="1:57" ht="14.2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</row>
    <row r="1015" spans="1:57" ht="14.2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</row>
    <row r="1016" spans="1:57" ht="14.2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</row>
    <row r="1017" spans="1:57" ht="14.2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</row>
    <row r="1018" spans="1:57" ht="14.2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</row>
    <row r="1019" spans="1:57" ht="14.2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</row>
    <row r="1020" spans="1:57" ht="14.2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</row>
    <row r="1021" spans="1:57" ht="14.2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</row>
    <row r="1022" spans="1:57" ht="14.2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</row>
    <row r="1023" spans="1:57" ht="14.2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</row>
    <row r="1024" spans="1:57" ht="14.2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</row>
    <row r="1025" spans="1:57" ht="14.2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</row>
    <row r="1026" spans="1:57" ht="14.2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</row>
    <row r="1027" spans="1:57" ht="14.2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</row>
    <row r="1028" spans="1:57" ht="14.2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</row>
    <row r="1029" spans="1:57" ht="14.2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</row>
    <row r="1030" spans="1:57" ht="14.2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</row>
    <row r="1031" spans="1:57" ht="14.2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</row>
    <row r="1032" spans="1:57" ht="14.2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</row>
    <row r="1033" spans="1:57" ht="14.2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</row>
    <row r="1034" spans="1:57" ht="14.2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</row>
    <row r="1035" spans="1:57" ht="14.2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</row>
    <row r="1036" spans="1:57" ht="14.2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</row>
    <row r="1037" spans="1:57" ht="14.2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</row>
    <row r="1038" spans="1:57" ht="14.2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</row>
    <row r="1039" spans="1:57" ht="14.2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</row>
    <row r="1040" spans="1:57" ht="14.25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</row>
    <row r="1041" spans="1:57" ht="14.25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</row>
    <row r="1042" spans="1:57" ht="14.25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</row>
    <row r="1043" spans="1:57" ht="14.25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</row>
  </sheetData>
  <mergeCells count="40">
    <mergeCell ref="AJ9:AJ10"/>
    <mergeCell ref="AK9:AK10"/>
    <mergeCell ref="Y9:Y10"/>
    <mergeCell ref="Z9:Z10"/>
    <mergeCell ref="AA9:AA10"/>
    <mergeCell ref="AB9:AB10"/>
    <mergeCell ref="AC9:AC10"/>
    <mergeCell ref="AD9:AD10"/>
    <mergeCell ref="AE9:AE10"/>
    <mergeCell ref="W9:W10"/>
    <mergeCell ref="X9:X10"/>
    <mergeCell ref="AG9:AG10"/>
    <mergeCell ref="AH9:AH10"/>
    <mergeCell ref="AI9:AI10"/>
    <mergeCell ref="R9:R10"/>
    <mergeCell ref="S9:S10"/>
    <mergeCell ref="T9:T10"/>
    <mergeCell ref="U9:U10"/>
    <mergeCell ref="V9:V10"/>
    <mergeCell ref="AJ8:AK8"/>
    <mergeCell ref="B9:C9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E1:L4"/>
    <mergeCell ref="B8:E8"/>
    <mergeCell ref="F8:V8"/>
    <mergeCell ref="W8:AI8"/>
    <mergeCell ref="U1:AG4"/>
  </mergeCells>
  <phoneticPr fontId="8" type="noConversion"/>
  <pageMargins left="0.70866141732283472" right="0.70866141732283472" top="0.74803149606299213" bottom="0.74803149606299213" header="0" footer="0"/>
  <pageSetup paperSize="8" scale="9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MTOP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Fava</dc:creator>
  <cp:lastModifiedBy>Diego Nollenberger</cp:lastModifiedBy>
  <cp:lastPrinted>2023-07-20T18:14:39Z</cp:lastPrinted>
  <dcterms:created xsi:type="dcterms:W3CDTF">2022-08-02T17:29:44Z</dcterms:created>
  <dcterms:modified xsi:type="dcterms:W3CDTF">2023-07-20T18:15:09Z</dcterms:modified>
</cp:coreProperties>
</file>